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Fizotehnik\Documents\Сайт\Результативность\"/>
    </mc:Choice>
  </mc:AlternateContent>
  <bookViews>
    <workbookView xWindow="0" yWindow="0" windowWidth="20490" windowHeight="7755" tabRatio="661" firstSheet="3" activeTab="3"/>
  </bookViews>
  <sheets>
    <sheet name="Module1" sheetId="12" state="veryHidden" r:id="rId1"/>
    <sheet name="Module2" sheetId="13" state="veryHidden" r:id="rId2"/>
    <sheet name="Module3" sheetId="14" state="veryHidden" r:id="rId3"/>
    <sheet name="результативность МО" sheetId="25" r:id="rId4"/>
  </sheets>
  <externalReferences>
    <externalReference r:id="rId5"/>
    <externalReference r:id="rId6"/>
    <externalReference r:id="rId7"/>
  </externalReferences>
  <definedNames>
    <definedName name="_IKT1" localSheetId="3">#REF!</definedName>
    <definedName name="_IKT1">#REF!</definedName>
    <definedName name="_IKT2" localSheetId="3">#REF!</definedName>
    <definedName name="_IKT2">#REF!</definedName>
    <definedName name="_IKT3" localSheetId="3">#REF!</definedName>
    <definedName name="_IKT3">#REF!</definedName>
    <definedName name="CC">'[1]Общие сведения'!$H$23:$H$26</definedName>
    <definedName name="clear_p" localSheetId="3">#REF!</definedName>
    <definedName name="clear_p">#REF!</definedName>
    <definedName name="clear72" localSheetId="3">#REF!</definedName>
    <definedName name="clear72">#REF!</definedName>
    <definedName name="data83">[1]Заказ!$E$39</definedName>
    <definedName name="data84">[1]Заказ!$E$40</definedName>
    <definedName name="GN" localSheetId="3">#REF!</definedName>
    <definedName name="GN">#REF!</definedName>
    <definedName name="IT_t3" localSheetId="3">#REF!</definedName>
    <definedName name="IT_t3">#REF!</definedName>
    <definedName name="IT_t4" localSheetId="3">#REF!</definedName>
    <definedName name="IT_t4">#REF!</definedName>
    <definedName name="pk_c" localSheetId="3">#REF!</definedName>
    <definedName name="pk_c">#REF!</definedName>
    <definedName name="SKF_R1" localSheetId="3">#REF!</definedName>
    <definedName name="SKF_R1">#REF!</definedName>
    <definedName name="SKF_R2" localSheetId="3">#REF!</definedName>
    <definedName name="SKF_R2">#REF!</definedName>
    <definedName name="SKF_R3" localSheetId="3">#REF!</definedName>
    <definedName name="SKF_R3">#REF!</definedName>
    <definedName name="vvdp">'[2]Показатели ИКФ'!$B$28,'[2]Показатели ИКФ'!$B$15:$U$18,'[2]Показатели ИКФ'!$B$19:$C$19,'[2]Показатели ИКФ'!$B$20:$U$21,'[2]Показатели ИКФ'!$B$22:$C$22,'[2]Показатели ИКФ'!$B$23:$U$24,'[2]Показатели ИКФ'!$B$25:$C$25,'[2]Показатели ИКФ'!$B$26:$U$27,'[2]Показатели ИКФ'!$B$28:$C$35,'[2]Показатели ИКФ'!$B$36:$C$116,'[2]Показатели ИКФ'!$D$115:$U$116,'[2]Показатели ИКФ'!$D$109:$U$113,'[2]Показатели ИКФ'!$D$107:$U$108,'[2]Показатели ИКФ'!$D$104:$U$105,'[2]Показатели ИКФ'!$D$101:$U$102,'[2]Показатели ИКФ'!$C$92:$U$99,'[2]Показатели ИКФ'!$C$89:$U$90,'[2]Показатели ИКФ'!$C$86:$U$87,'[2]Показатели ИКФ'!$C$81:$U$84</definedName>
    <definedName name="а">'[3]Раздел VI-VII'!#REF!</definedName>
    <definedName name="ааааа">#REF!</definedName>
    <definedName name="б" localSheetId="3">#REF!</definedName>
    <definedName name="б">#REF!</definedName>
    <definedName name="г" localSheetId="3">#REF!</definedName>
    <definedName name="г">#REF!</definedName>
    <definedName name="дп" localSheetId="3">#REF!</definedName>
    <definedName name="дп">#REF!</definedName>
    <definedName name="и" localSheetId="3">#REF!</definedName>
    <definedName name="и">#REF!</definedName>
    <definedName name="мм">#REF!</definedName>
    <definedName name="о" localSheetId="3">'[3]Раздел VI-VII'!#REF!</definedName>
    <definedName name="о">'[3]Раздел VI-VII'!#REF!</definedName>
    <definedName name="_xlnm.Print_Area" localSheetId="3">'результативность МО'!$A$1:$Q$141</definedName>
    <definedName name="од" localSheetId="3">#REF!</definedName>
    <definedName name="од">#REF!</definedName>
    <definedName name="п" localSheetId="3">#REF!</definedName>
    <definedName name="п">#REF!</definedName>
    <definedName name="р" localSheetId="3">#REF!</definedName>
    <definedName name="р">#REF!</definedName>
    <definedName name="рол">#REF!</definedName>
    <definedName name="рррр">#REF!</definedName>
    <definedName name="с" localSheetId="3">#REF!</definedName>
    <definedName name="с">#REF!</definedName>
    <definedName name="ссссс">#REF!</definedName>
    <definedName name="т" localSheetId="3">#REF!</definedName>
    <definedName name="т">#REF!</definedName>
    <definedName name="тттт">#REF!</definedName>
    <definedName name="тттттт">'[3]Раздел VI-VII'!#REF!</definedName>
    <definedName name="х" localSheetId="3">#REF!</definedName>
    <definedName name="х">#REF!</definedName>
    <definedName name="хд" localSheetId="3">#REF!</definedName>
    <definedName name="хд">#REF!</definedName>
  </definedNames>
  <calcPr calcId="152511"/>
</workbook>
</file>

<file path=xl/calcChain.xml><?xml version="1.0" encoding="utf-8"?>
<calcChain xmlns="http://schemas.openxmlformats.org/spreadsheetml/2006/main">
  <c r="F84" i="25" l="1"/>
  <c r="L84" i="25"/>
  <c r="I84" i="25"/>
  <c r="F86" i="25" l="1"/>
  <c r="F87" i="25"/>
  <c r="F88" i="25"/>
  <c r="F79" i="25"/>
  <c r="F80" i="25"/>
  <c r="H86" i="25"/>
  <c r="H80" i="25"/>
  <c r="H79" i="25"/>
  <c r="H88" i="25"/>
  <c r="C79" i="25" l="1"/>
  <c r="O79" i="25" s="1"/>
  <c r="C80" i="25"/>
  <c r="N80" i="25"/>
  <c r="L80" i="25"/>
  <c r="N79" i="25"/>
  <c r="L79" i="25"/>
  <c r="I79" i="25"/>
  <c r="I80" i="25"/>
  <c r="K79" i="25"/>
  <c r="K80" i="25"/>
  <c r="N88" i="25"/>
  <c r="L88" i="25"/>
  <c r="L87" i="25"/>
  <c r="N86" i="25"/>
  <c r="L86" i="25"/>
  <c r="L85" i="25"/>
  <c r="N84" i="25"/>
  <c r="E81" i="25"/>
  <c r="F81" i="25"/>
  <c r="H81" i="25"/>
  <c r="I88" i="25"/>
  <c r="K88" i="25"/>
  <c r="I87" i="25"/>
  <c r="I86" i="25"/>
  <c r="I85" i="25"/>
  <c r="K86" i="25"/>
  <c r="K84" i="25"/>
  <c r="H82" i="25"/>
  <c r="H89" i="25" s="1"/>
  <c r="J82" i="25"/>
  <c r="J89" i="25" s="1"/>
  <c r="M82" i="25"/>
  <c r="M89" i="25" s="1"/>
  <c r="C82" i="25"/>
  <c r="D82" i="25"/>
  <c r="E82" i="25"/>
  <c r="F82" i="25"/>
  <c r="G82" i="25"/>
  <c r="G89" i="25" s="1"/>
  <c r="K82" i="25" l="1"/>
  <c r="I81" i="25"/>
  <c r="N82" i="25"/>
  <c r="N89" i="25" s="1"/>
  <c r="L81" i="25"/>
  <c r="F89" i="25"/>
  <c r="K89" i="25"/>
  <c r="N81" i="25"/>
  <c r="L82" i="25"/>
  <c r="L89" i="25" s="1"/>
  <c r="C81" i="25"/>
  <c r="K81" i="25"/>
  <c r="I82" i="25"/>
  <c r="I89" i="25" s="1"/>
  <c r="C116" i="25"/>
  <c r="E121" i="25"/>
  <c r="E122" i="25"/>
  <c r="E123" i="25"/>
  <c r="E124" i="25"/>
  <c r="K71" i="25" l="1"/>
  <c r="K72" i="25"/>
  <c r="H71" i="25"/>
  <c r="H72" i="25"/>
  <c r="E120" i="25"/>
  <c r="I48" i="25" l="1"/>
  <c r="I47" i="25"/>
  <c r="I50" i="25"/>
  <c r="I49" i="25"/>
  <c r="H50" i="25"/>
  <c r="H49" i="25"/>
  <c r="H48" i="25"/>
  <c r="H47" i="25"/>
  <c r="H46" i="25" l="1"/>
  <c r="I46" i="25"/>
  <c r="J47" i="25" l="1"/>
  <c r="J48" i="25"/>
  <c r="J49" i="25"/>
  <c r="J50" i="25"/>
  <c r="J51" i="25"/>
  <c r="J46" i="25"/>
  <c r="O80" i="25" l="1"/>
  <c r="P80" i="25"/>
  <c r="Q80" i="25"/>
  <c r="O81" i="25"/>
  <c r="P81" i="25"/>
  <c r="Q81" i="25"/>
  <c r="O82" i="25"/>
  <c r="P82" i="25"/>
  <c r="Q82" i="25"/>
  <c r="O83" i="25"/>
  <c r="P83" i="25"/>
  <c r="Q83" i="25"/>
  <c r="O84" i="25"/>
  <c r="P84" i="25"/>
  <c r="Q84" i="25"/>
  <c r="O85" i="25"/>
  <c r="P85" i="25"/>
  <c r="Q85" i="25"/>
  <c r="O86" i="25"/>
  <c r="P86" i="25"/>
  <c r="Q86" i="25"/>
  <c r="O87" i="25"/>
  <c r="P87" i="25"/>
  <c r="Q87" i="25"/>
  <c r="O88" i="25"/>
  <c r="P88" i="25"/>
  <c r="Q88" i="25"/>
  <c r="P79" i="25"/>
  <c r="Q79" i="25"/>
  <c r="D48" i="25" l="1"/>
  <c r="D49" i="25"/>
  <c r="D50" i="25"/>
  <c r="D46" i="25"/>
  <c r="D47" i="25"/>
  <c r="D51" i="25"/>
  <c r="D116" i="25"/>
  <c r="E116" i="25" l="1"/>
  <c r="E118" i="25" l="1"/>
  <c r="E119" i="25"/>
  <c r="E125" i="25"/>
  <c r="D132" i="25"/>
  <c r="D128" i="25"/>
  <c r="G101" i="25"/>
  <c r="G100" i="25"/>
  <c r="G99" i="25"/>
  <c r="G98" i="25"/>
  <c r="G97" i="25"/>
  <c r="G96" i="25"/>
  <c r="G95" i="25"/>
  <c r="G94" i="25"/>
  <c r="G93" i="25"/>
  <c r="K70" i="25"/>
  <c r="H70" i="25"/>
  <c r="K69" i="25"/>
  <c r="H69" i="25"/>
  <c r="K64" i="25"/>
  <c r="H64" i="25"/>
  <c r="K63" i="25"/>
  <c r="H63" i="25"/>
  <c r="K62" i="25"/>
  <c r="H62" i="25"/>
  <c r="K61" i="25"/>
  <c r="H61" i="25"/>
</calcChain>
</file>

<file path=xl/sharedStrings.xml><?xml version="1.0" encoding="utf-8"?>
<sst xmlns="http://schemas.openxmlformats.org/spreadsheetml/2006/main" count="239" uniqueCount="146">
  <si>
    <t>Обоснованные жалобы населения</t>
  </si>
  <si>
    <t>среднегодовых</t>
  </si>
  <si>
    <t>в том числе:</t>
  </si>
  <si>
    <t>факт</t>
  </si>
  <si>
    <t>Средняя длительность лечения</t>
  </si>
  <si>
    <t>всего</t>
  </si>
  <si>
    <t>В том числе для детей</t>
  </si>
  <si>
    <t>Индекс здоровья детей первого года жизни</t>
  </si>
  <si>
    <t>Пролечено больных</t>
  </si>
  <si>
    <t>Х</t>
  </si>
  <si>
    <t>Наименование учреждения</t>
  </si>
  <si>
    <t>Кол-во учреждений</t>
  </si>
  <si>
    <t>Число коек (пациенто-мест)</t>
  </si>
  <si>
    <t>круглосуточного пребывания</t>
  </si>
  <si>
    <t xml:space="preserve">дневного пребывания при поликлинике </t>
  </si>
  <si>
    <t>ЦРБ</t>
  </si>
  <si>
    <t>Диспансеры</t>
  </si>
  <si>
    <t xml:space="preserve">Поликлиники </t>
  </si>
  <si>
    <t>% выполнения</t>
  </si>
  <si>
    <t>Запущенные случаи туберкулеза</t>
  </si>
  <si>
    <t>Запущенные случаи рака наружных локализаций</t>
  </si>
  <si>
    <t xml:space="preserve">Исполнитель </t>
  </si>
  <si>
    <t>1.1. Дневной стационар при стационаре</t>
  </si>
  <si>
    <t>1.2. Дневной стационар при АПУ</t>
  </si>
  <si>
    <t>дневного пребывания при стационаре</t>
  </si>
  <si>
    <t xml:space="preserve">Удельный вес больных, выявленных в I-II стадии злокачественного новообразования </t>
  </si>
  <si>
    <t xml:space="preserve">Удельный вес больных, выявленных в III - IV  стадии злокачественного новообразования </t>
  </si>
  <si>
    <t>Количество смен</t>
  </si>
  <si>
    <t>Количество оформленных заявлений от населения на прикрепление к МО</t>
  </si>
  <si>
    <t>II. Сеть здравоохранения</t>
  </si>
  <si>
    <t xml:space="preserve">III. Работа коечного фонда  </t>
  </si>
  <si>
    <t>% выполнения финансового плана</t>
  </si>
  <si>
    <t>IV. Работа дневных стационаров</t>
  </si>
  <si>
    <t>в том числе у детей</t>
  </si>
  <si>
    <t>Число дней работы койки</t>
  </si>
  <si>
    <t>в т.ч. детей</t>
  </si>
  <si>
    <t>план</t>
  </si>
  <si>
    <t>% выполнения плана</t>
  </si>
  <si>
    <t>Выполнение плана по поликлинике</t>
  </si>
  <si>
    <t>в т.ч. ОМС</t>
  </si>
  <si>
    <t>Категория специалистов</t>
  </si>
  <si>
    <t>врачи</t>
  </si>
  <si>
    <t>средний</t>
  </si>
  <si>
    <t>стоматолог</t>
  </si>
  <si>
    <t>- кол-во обращений</t>
  </si>
  <si>
    <t>- кол-во посещений в 1 обращ</t>
  </si>
  <si>
    <t>Итого абс (посещ)</t>
  </si>
  <si>
    <t>Выполнение плановых показателей:</t>
  </si>
  <si>
    <t>%</t>
  </si>
  <si>
    <t xml:space="preserve">Мощность поликлиники   в смену </t>
  </si>
  <si>
    <t>Флюорография</t>
  </si>
  <si>
    <t>число случаев</t>
  </si>
  <si>
    <t>по вине мед.работников</t>
  </si>
  <si>
    <t>Количество физических лиц врачей</t>
  </si>
  <si>
    <t>V. Работа поликлиники</t>
  </si>
  <si>
    <t xml:space="preserve">X. Проведенная реструктуризация сети здравоохранения и коечного фонда </t>
  </si>
  <si>
    <t>Функция врачебной должности</t>
  </si>
  <si>
    <t>Профили</t>
  </si>
  <si>
    <t xml:space="preserve">Среднегодовое количество коек </t>
  </si>
  <si>
    <t>Средняя длительность</t>
  </si>
  <si>
    <t>Всего, в т.ч.:</t>
  </si>
  <si>
    <t xml:space="preserve">Общая летальность </t>
  </si>
  <si>
    <t>I.                   Медико-социальная характеристика:</t>
  </si>
  <si>
    <t xml:space="preserve">(должность, подпись, Ф.И.О., телефон)                                          </t>
  </si>
  <si>
    <t>Площадь зданий и сооружений (в соответствии т.8000 ф.30 медстата)</t>
  </si>
  <si>
    <t>город</t>
  </si>
  <si>
    <t>село</t>
  </si>
  <si>
    <t>15-17 лет всего, в т.ч.:</t>
  </si>
  <si>
    <t>0-14 лет всего, в т.ч.:</t>
  </si>
  <si>
    <t>трудоспособный возраст</t>
  </si>
  <si>
    <t>старше трудоспособного</t>
  </si>
  <si>
    <t>Областные</t>
  </si>
  <si>
    <t>Городские</t>
  </si>
  <si>
    <t>Районные</t>
  </si>
  <si>
    <t>Диспансеризация определенных групп взрослого населения</t>
  </si>
  <si>
    <t>Вакцинация (по форме №5)</t>
  </si>
  <si>
    <t>Диспансеризация  детей, оставшихся без попечения родителей и детей в трудной жизненной ситуации</t>
  </si>
  <si>
    <t>Медицинские профилактические   осмотры несовершеннолетних</t>
  </si>
  <si>
    <t>Доля детей  I и II групп здоровья, учащихся общеобразовательных школ</t>
  </si>
  <si>
    <t>кол-во, чел.</t>
  </si>
  <si>
    <t>ВСЕГО, в т.ч.</t>
  </si>
  <si>
    <t>Профили дневного стационара</t>
  </si>
  <si>
    <t>Количество пациенто-мест</t>
  </si>
  <si>
    <t>Число дней работы пациенто-места</t>
  </si>
  <si>
    <t>Профили дневного стационара при АПУ</t>
  </si>
  <si>
    <t xml:space="preserve">в т.ч. по профилям:     </t>
  </si>
  <si>
    <t xml:space="preserve">оптимизировано всего (+/-): </t>
  </si>
  <si>
    <t xml:space="preserve">XII. Фондовооруженность </t>
  </si>
  <si>
    <t xml:space="preserve">XIII. Фондооснащенность </t>
  </si>
  <si>
    <t>Стоимость основных фондов (балансовая), руб</t>
  </si>
  <si>
    <t>Стоимость основных фондов (балансовая), руб.</t>
  </si>
  <si>
    <t>Медицинские профилактические  осмотры взрослого населения</t>
  </si>
  <si>
    <t>на 01.01.16</t>
  </si>
  <si>
    <r>
      <t xml:space="preserve">Численность прикрепленного населения всего  </t>
    </r>
    <r>
      <rPr>
        <b/>
        <i/>
        <sz val="12"/>
        <color rgb="FF990099"/>
        <rFont val="Times New Roman"/>
        <family val="1"/>
        <charset val="204"/>
      </rPr>
      <t>(необходимо сравнить с данными ТФ ОМС)</t>
    </r>
    <r>
      <rPr>
        <b/>
        <sz val="12"/>
        <color rgb="FF990099"/>
        <rFont val="Times New Roman"/>
        <family val="1"/>
        <charset val="204"/>
      </rPr>
      <t>,</t>
    </r>
    <r>
      <rPr>
        <b/>
        <sz val="12"/>
        <rFont val="Times New Roman"/>
        <family val="1"/>
        <charset val="204"/>
      </rPr>
      <t xml:space="preserve"> в т.ч.:</t>
    </r>
  </si>
  <si>
    <t>из них имеют лицензии</t>
  </si>
  <si>
    <t>Врачебные амбулатории (в структуре ЛПУ), всего</t>
  </si>
  <si>
    <t>ОВП (в структуре ЛПУ) всего</t>
  </si>
  <si>
    <t>ФАПы (в структуре ЛПУ) всего</t>
  </si>
  <si>
    <t>оптимизировано, кол-во коек</t>
  </si>
  <si>
    <t>Руководитель МО</t>
  </si>
  <si>
    <t>Примечание</t>
  </si>
  <si>
    <t>Профиль</t>
  </si>
  <si>
    <t>Государственное задание, план-задание (случаи госпитализации)</t>
  </si>
  <si>
    <t>Исполнение государственного задания, плана-заданиея (случаи госпитализации)</t>
  </si>
  <si>
    <t>Степень выполнения объемов медицинской помощи, %</t>
  </si>
  <si>
    <t>из них в базовой программе ОМС</t>
  </si>
  <si>
    <t>Посещения, включенные в обращения по заболеванию  (справочно)</t>
  </si>
  <si>
    <t>Посещения с профилактическими и иными целями, всего</t>
  </si>
  <si>
    <t>- медицинский осмотр</t>
  </si>
  <si>
    <t>- диспансеризация</t>
  </si>
  <si>
    <t>- разовые посещения по заболеванию</t>
  </si>
  <si>
    <t>- прочие</t>
  </si>
  <si>
    <t>Посещения в неотложной форме</t>
  </si>
  <si>
    <t>Результативность работы МО за 2016 год</t>
  </si>
  <si>
    <t>на 01.01.2017</t>
  </si>
  <si>
    <t>Изменение количества  пациенто-мест  в 2016 году +/-</t>
  </si>
  <si>
    <t>Изменение количества  пациенто-мест  в 2016  году     (+/-)</t>
  </si>
  <si>
    <t xml:space="preserve">Количество коек на 31.12.2015 </t>
  </si>
  <si>
    <t>Количество коек на 31.12.2016</t>
  </si>
  <si>
    <t>Сокращено коек  в 2016 году +/-</t>
  </si>
  <si>
    <t>на конец 2016 года</t>
  </si>
  <si>
    <t>гинекология</t>
  </si>
  <si>
    <t>педиатрия</t>
  </si>
  <si>
    <t>терапия</t>
  </si>
  <si>
    <t>хирургия</t>
  </si>
  <si>
    <t>хирургические</t>
  </si>
  <si>
    <t>гинекологические</t>
  </si>
  <si>
    <t>терапевтические</t>
  </si>
  <si>
    <t>педиатрические</t>
  </si>
  <si>
    <t>сестринского ухода</t>
  </si>
  <si>
    <t xml:space="preserve">гинекология </t>
  </si>
  <si>
    <t>ГБКУЗ ЯО "Городская больница им. Н.А. Семашко"</t>
  </si>
  <si>
    <t>реанимационные</t>
  </si>
  <si>
    <t>С.Ю. Кирдянов</t>
  </si>
  <si>
    <t>Главный врач</t>
  </si>
  <si>
    <t>Зам. главного врача по лечебной работе</t>
  </si>
  <si>
    <t>С.Б. Комиссаров</t>
  </si>
  <si>
    <t>(4852) 74-70-05</t>
  </si>
  <si>
    <t>анестезиология и реаниматология</t>
  </si>
  <si>
    <t>медицинская реабилитация</t>
  </si>
  <si>
    <t>неврология</t>
  </si>
  <si>
    <t>травматология и ортопедия</t>
  </si>
  <si>
    <t>педиатрия (дн. стац.)</t>
  </si>
  <si>
    <t>медицинская реабилитация (дн. стац.)</t>
  </si>
  <si>
    <t>неврология (дн. стац.)</t>
  </si>
  <si>
    <t>травматология и ортопедия (дн. стац.)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</si>
</sst>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"/>
    <numFmt numFmtId="166" formatCode="0.0%"/>
    <numFmt numFmtId="167" formatCode="#,##0.0"/>
    <numFmt numFmtId="168" formatCode="_-* #,##0_р_._-;\-* #,##0_р_._-;_-* &quot;-&quot;??_р_._-;_-@_-"/>
    <numFmt numFmtId="169" formatCode="_-* #,##0.0_р_._-;\-* #,##0.0_р_._-;_-* &quot;-&quot;??_р_._-;_-@_-"/>
  </numFmts>
  <fonts count="32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b/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b/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3"/>
      <name val="Arial Cyr"/>
      <charset val="204"/>
    </font>
    <font>
      <i/>
      <sz val="14"/>
      <name val="Arial Cyr"/>
      <charset val="204"/>
    </font>
    <font>
      <i/>
      <sz val="12"/>
      <name val="Times New Roman"/>
      <family val="1"/>
      <charset val="204"/>
    </font>
    <font>
      <b/>
      <i/>
      <sz val="12"/>
      <color rgb="FF990099"/>
      <name val="Times New Roman"/>
      <family val="1"/>
      <charset val="204"/>
    </font>
    <font>
      <b/>
      <sz val="12"/>
      <color rgb="FF99009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3F2E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0" fontId="20" fillId="0" borderId="0"/>
    <xf numFmtId="164" fontId="1" fillId="0" borderId="0" applyFont="0" applyFill="0" applyBorder="0" applyAlignment="0" applyProtection="0"/>
  </cellStyleXfs>
  <cellXfs count="259">
    <xf numFmtId="0" fontId="0" fillId="0" borderId="0" xfId="0"/>
    <xf numFmtId="0" fontId="4" fillId="0" borderId="0" xfId="0" applyFont="1" applyBorder="1" applyAlignment="1">
      <alignment horizontal="center" vertical="top" wrapText="1"/>
    </xf>
    <xf numFmtId="0" fontId="0" fillId="0" borderId="1" xfId="0" applyBorder="1"/>
    <xf numFmtId="0" fontId="0" fillId="0" borderId="0" xfId="0" applyBorder="1"/>
    <xf numFmtId="0" fontId="2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10" fillId="0" borderId="1" xfId="0" applyFont="1" applyFill="1" applyBorder="1" applyAlignment="1">
      <alignment horizontal="center" vertical="top" wrapText="1"/>
    </xf>
    <xf numFmtId="0" fontId="14" fillId="0" borderId="0" xfId="0" applyFont="1"/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9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Alignment="1"/>
    <xf numFmtId="0" fontId="10" fillId="0" borderId="0" xfId="0" applyFont="1"/>
    <xf numFmtId="0" fontId="15" fillId="0" borderId="0" xfId="0" applyFont="1"/>
    <xf numFmtId="0" fontId="11" fillId="0" borderId="0" xfId="0" applyFont="1"/>
    <xf numFmtId="0" fontId="10" fillId="0" borderId="0" xfId="0" applyFont="1" applyAlignment="1">
      <alignment horizontal="justify"/>
    </xf>
    <xf numFmtId="0" fontId="11" fillId="0" borderId="0" xfId="0" applyFont="1" applyAlignment="1">
      <alignment wrapText="1"/>
    </xf>
    <xf numFmtId="0" fontId="9" fillId="0" borderId="0" xfId="0" applyFont="1" applyBorder="1"/>
    <xf numFmtId="0" fontId="7" fillId="0" borderId="0" xfId="0" applyFont="1" applyBorder="1" applyAlignment="1">
      <alignment wrapText="1"/>
    </xf>
    <xf numFmtId="0" fontId="16" fillId="0" borderId="1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7" fillId="0" borderId="0" xfId="0" applyFont="1" applyFill="1" applyAlignment="1">
      <alignment horizontal="center"/>
    </xf>
    <xf numFmtId="0" fontId="9" fillId="0" borderId="0" xfId="0" applyFont="1" applyFill="1"/>
    <xf numFmtId="0" fontId="7" fillId="0" borderId="0" xfId="0" applyFont="1" applyFill="1" applyAlignment="1">
      <alignment horizontal="left"/>
    </xf>
    <xf numFmtId="167" fontId="16" fillId="0" borderId="1" xfId="0" applyNumberFormat="1" applyFont="1" applyBorder="1"/>
    <xf numFmtId="1" fontId="16" fillId="0" borderId="1" xfId="0" applyNumberFormat="1" applyFont="1" applyBorder="1" applyAlignment="1">
      <alignment vertical="top" wrapText="1"/>
    </xf>
    <xf numFmtId="0" fontId="17" fillId="2" borderId="1" xfId="3" applyNumberFormat="1" applyFont="1" applyFill="1" applyBorder="1" applyAlignment="1">
      <alignment vertical="top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7" fillId="0" borderId="0" xfId="0" applyFont="1" applyBorder="1" applyAlignment="1"/>
    <xf numFmtId="0" fontId="11" fillId="0" borderId="0" xfId="0" applyFont="1" applyBorder="1"/>
    <xf numFmtId="0" fontId="9" fillId="0" borderId="0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0" fillId="0" borderId="19" xfId="0" applyFont="1" applyBorder="1"/>
    <xf numFmtId="0" fontId="10" fillId="0" borderId="1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6" fillId="0" borderId="2" xfId="0" applyFont="1" applyBorder="1" applyAlignment="1">
      <alignment vertical="center" wrapText="1"/>
    </xf>
    <xf numFmtId="0" fontId="17" fillId="2" borderId="10" xfId="3" applyNumberFormat="1" applyFont="1" applyFill="1" applyBorder="1" applyAlignment="1">
      <alignment vertical="top" wrapText="1" readingOrder="1"/>
    </xf>
    <xf numFmtId="0" fontId="9" fillId="0" borderId="10" xfId="0" applyFont="1" applyBorder="1"/>
    <xf numFmtId="0" fontId="7" fillId="0" borderId="11" xfId="0" applyFont="1" applyFill="1" applyBorder="1" applyAlignment="1">
      <alignment horizontal="left"/>
    </xf>
    <xf numFmtId="0" fontId="9" fillId="0" borderId="19" xfId="0" applyFont="1" applyBorder="1"/>
    <xf numFmtId="0" fontId="9" fillId="0" borderId="12" xfId="0" applyFont="1" applyBorder="1"/>
    <xf numFmtId="0" fontId="10" fillId="0" borderId="11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0" fillId="0" borderId="19" xfId="0" applyFont="1" applyBorder="1" applyAlignment="1">
      <alignment horizontal="center" vertical="top" wrapText="1"/>
    </xf>
    <xf numFmtId="0" fontId="9" fillId="0" borderId="0" xfId="0" applyFont="1" applyBorder="1" applyAlignment="1"/>
    <xf numFmtId="0" fontId="7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3" fillId="0" borderId="0" xfId="0" applyFont="1"/>
    <xf numFmtId="0" fontId="21" fillId="0" borderId="20" xfId="0" applyFont="1" applyBorder="1" applyAlignment="1">
      <alignment horizontal="center" vertical="center" wrapText="1"/>
    </xf>
    <xf numFmtId="166" fontId="3" fillId="4" borderId="1" xfId="2" applyNumberFormat="1" applyFont="1" applyFill="1" applyBorder="1" applyAlignment="1">
      <alignment horizontal="center" vertical="top" wrapText="1"/>
    </xf>
    <xf numFmtId="166" fontId="3" fillId="4" borderId="19" xfId="2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68" fontId="24" fillId="4" borderId="10" xfId="5" applyNumberFormat="1" applyFont="1" applyFill="1" applyBorder="1" applyAlignment="1">
      <alignment horizontal="center" vertical="center"/>
    </xf>
    <xf numFmtId="168" fontId="24" fillId="4" borderId="12" xfId="5" applyNumberFormat="1" applyFont="1" applyFill="1" applyBorder="1" applyAlignment="1">
      <alignment horizontal="center" vertical="center"/>
    </xf>
    <xf numFmtId="168" fontId="24" fillId="4" borderId="1" xfId="5" applyNumberFormat="1" applyFont="1" applyFill="1" applyBorder="1" applyAlignment="1">
      <alignment horizontal="center" vertical="center"/>
    </xf>
    <xf numFmtId="3" fontId="16" fillId="4" borderId="1" xfId="0" applyNumberFormat="1" applyFont="1" applyFill="1" applyBorder="1"/>
    <xf numFmtId="3" fontId="16" fillId="0" borderId="1" xfId="0" applyNumberFormat="1" applyFont="1" applyBorder="1"/>
    <xf numFmtId="3" fontId="9" fillId="0" borderId="19" xfId="0" applyNumberFormat="1" applyFont="1" applyFill="1" applyBorder="1"/>
    <xf numFmtId="0" fontId="10" fillId="0" borderId="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9" xfId="0" applyBorder="1"/>
    <xf numFmtId="0" fontId="7" fillId="0" borderId="0" xfId="0" applyFont="1" applyFill="1" applyBorder="1" applyAlignment="1">
      <alignment horizontal="left"/>
    </xf>
    <xf numFmtId="3" fontId="9" fillId="0" borderId="0" xfId="0" applyNumberFormat="1" applyFont="1" applyFill="1" applyBorder="1"/>
    <xf numFmtId="0" fontId="0" fillId="0" borderId="0" xfId="0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left" vertical="center" wrapText="1"/>
    </xf>
    <xf numFmtId="9" fontId="28" fillId="4" borderId="1" xfId="2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166" fontId="30" fillId="4" borderId="1" xfId="2" applyNumberFormat="1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3" fontId="10" fillId="0" borderId="1" xfId="0" applyNumberFormat="1" applyFont="1" applyFill="1" applyBorder="1"/>
    <xf numFmtId="0" fontId="31" fillId="0" borderId="1" xfId="0" applyFont="1" applyBorder="1"/>
    <xf numFmtId="0" fontId="16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top" wrapText="1"/>
    </xf>
    <xf numFmtId="165" fontId="17" fillId="2" borderId="1" xfId="3" applyNumberFormat="1" applyFont="1" applyFill="1" applyBorder="1" applyAlignment="1">
      <alignment vertical="top" wrapText="1" readingOrder="1"/>
    </xf>
    <xf numFmtId="3" fontId="16" fillId="0" borderId="0" xfId="0" applyNumberFormat="1" applyFont="1" applyFill="1" applyBorder="1"/>
    <xf numFmtId="2" fontId="16" fillId="0" borderId="1" xfId="0" applyNumberFormat="1" applyFont="1" applyBorder="1" applyAlignment="1">
      <alignment vertical="top" wrapText="1"/>
    </xf>
    <xf numFmtId="3" fontId="16" fillId="0" borderId="19" xfId="0" applyNumberFormat="1" applyFont="1" applyFill="1" applyBorder="1"/>
    <xf numFmtId="0" fontId="7" fillId="0" borderId="0" xfId="0" applyFont="1" applyAlignment="1">
      <alignment horizontal="left" vertical="top"/>
    </xf>
    <xf numFmtId="0" fontId="9" fillId="0" borderId="4" xfId="0" applyFont="1" applyBorder="1"/>
    <xf numFmtId="0" fontId="10" fillId="0" borderId="4" xfId="0" applyFont="1" applyBorder="1"/>
    <xf numFmtId="168" fontId="24" fillId="4" borderId="17" xfId="5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wrapText="1"/>
    </xf>
    <xf numFmtId="3" fontId="16" fillId="0" borderId="1" xfId="0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 vertical="top" wrapText="1"/>
    </xf>
    <xf numFmtId="3" fontId="12" fillId="0" borderId="1" xfId="0" applyNumberFormat="1" applyFont="1" applyFill="1" applyBorder="1" applyAlignment="1">
      <alignment horizontal="center" vertical="top" wrapText="1"/>
    </xf>
    <xf numFmtId="10" fontId="10" fillId="0" borderId="1" xfId="0" applyNumberFormat="1" applyFont="1" applyBorder="1" applyAlignment="1">
      <alignment horizontal="center" vertical="top" wrapText="1"/>
    </xf>
    <xf numFmtId="168" fontId="7" fillId="0" borderId="1" xfId="5" applyNumberFormat="1" applyFont="1" applyBorder="1" applyAlignment="1">
      <alignment horizontal="center" vertical="center"/>
    </xf>
    <xf numFmtId="168" fontId="7" fillId="0" borderId="10" xfId="5" applyNumberFormat="1" applyFont="1" applyBorder="1" applyAlignment="1">
      <alignment horizontal="center" vertical="center"/>
    </xf>
    <xf numFmtId="168" fontId="3" fillId="0" borderId="1" xfId="5" applyNumberFormat="1" applyFont="1" applyBorder="1" applyAlignment="1">
      <alignment horizontal="center" vertical="center"/>
    </xf>
    <xf numFmtId="168" fontId="3" fillId="0" borderId="10" xfId="5" applyNumberFormat="1" applyFont="1" applyBorder="1" applyAlignment="1">
      <alignment horizontal="center" vertical="center"/>
    </xf>
    <xf numFmtId="168" fontId="3" fillId="0" borderId="19" xfId="5" applyNumberFormat="1" applyFont="1" applyBorder="1" applyAlignment="1">
      <alignment horizontal="center" vertical="center"/>
    </xf>
    <xf numFmtId="168" fontId="3" fillId="0" borderId="12" xfId="5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19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 wrapText="1"/>
    </xf>
    <xf numFmtId="168" fontId="13" fillId="0" borderId="1" xfId="5" applyNumberFormat="1" applyFont="1" applyBorder="1" applyAlignment="1">
      <alignment horizontal="center" vertical="center"/>
    </xf>
    <xf numFmtId="168" fontId="13" fillId="0" borderId="10" xfId="5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top" wrapText="1"/>
    </xf>
    <xf numFmtId="0" fontId="18" fillId="0" borderId="19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right" vertical="top" wrapText="1"/>
    </xf>
    <xf numFmtId="0" fontId="16" fillId="0" borderId="5" xfId="0" applyFont="1" applyFill="1" applyBorder="1" applyAlignment="1">
      <alignment horizontal="right" vertical="top" wrapText="1"/>
    </xf>
    <xf numFmtId="0" fontId="16" fillId="0" borderId="6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6" fillId="0" borderId="26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5" fillId="0" borderId="1" xfId="5" applyFont="1" applyBorder="1" applyAlignment="1">
      <alignment horizontal="center" vertical="center" wrapText="1"/>
    </xf>
    <xf numFmtId="164" fontId="5" fillId="0" borderId="10" xfId="5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169" fontId="2" fillId="0" borderId="19" xfId="5" applyNumberFormat="1" applyFont="1" applyBorder="1" applyAlignment="1">
      <alignment horizontal="center" vertical="center" wrapText="1"/>
    </xf>
    <xf numFmtId="169" fontId="2" fillId="0" borderId="12" xfId="5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164" fontId="7" fillId="0" borderId="1" xfId="5" applyFont="1" applyBorder="1" applyAlignment="1">
      <alignment horizontal="center" vertical="center" wrapText="1"/>
    </xf>
    <xf numFmtId="164" fontId="7" fillId="0" borderId="10" xfId="5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168" fontId="7" fillId="0" borderId="19" xfId="5" applyNumberFormat="1" applyFont="1" applyBorder="1" applyAlignment="1">
      <alignment horizontal="center" vertical="center" wrapText="1"/>
    </xf>
    <xf numFmtId="168" fontId="7" fillId="0" borderId="12" xfId="5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164" fontId="2" fillId="3" borderId="21" xfId="5" applyNumberFormat="1" applyFont="1" applyFill="1" applyBorder="1" applyAlignment="1">
      <alignment horizontal="center" vertical="center" wrapText="1"/>
    </xf>
    <xf numFmtId="164" fontId="2" fillId="3" borderId="9" xfId="5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164" fontId="7" fillId="3" borderId="21" xfId="5" applyNumberFormat="1" applyFont="1" applyFill="1" applyBorder="1" applyAlignment="1">
      <alignment horizontal="center" vertical="center" wrapText="1"/>
    </xf>
    <xf numFmtId="164" fontId="7" fillId="3" borderId="9" xfId="5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168" fontId="11" fillId="0" borderId="24" xfId="5" applyNumberFormat="1" applyFont="1" applyBorder="1" applyAlignment="1">
      <alignment horizontal="left" vertical="center" wrapText="1"/>
    </xf>
    <xf numFmtId="168" fontId="11" fillId="0" borderId="25" xfId="5" applyNumberFormat="1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right" vertical="top" wrapText="1"/>
    </xf>
    <xf numFmtId="0" fontId="18" fillId="0" borderId="1" xfId="0" applyFont="1" applyBorder="1" applyAlignment="1">
      <alignment horizontal="righ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30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25" fillId="0" borderId="2" xfId="0" applyFont="1" applyFill="1" applyBorder="1" applyAlignment="1">
      <alignment horizontal="right" vertical="top" wrapText="1"/>
    </xf>
    <xf numFmtId="0" fontId="25" fillId="0" borderId="1" xfId="0" applyFont="1" applyFill="1" applyBorder="1" applyAlignment="1">
      <alignment horizontal="right"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</cellXfs>
  <cellStyles count="6">
    <cellStyle name="Normal" xfId="3"/>
    <cellStyle name="Обычный" xfId="0" builtinId="0"/>
    <cellStyle name="Обычный 2" xfId="4"/>
    <cellStyle name="Обычный 5" xfId="1"/>
    <cellStyle name="Процентный" xfId="2" builtinId="5"/>
    <cellStyle name="Финансовый" xfId="5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3F2E9"/>
      <color rgb="FF004800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lga\SharedDocs\WINDOWS\&#1056;&#1072;&#1073;&#1086;&#1095;&#1080;&#1081;%20&#1089;&#1090;&#1086;&#1083;\&#1054;&#1073;&#1083;&#1072;&#1089;&#1090;&#1085;&#1099;&#1077;%20&#1091;&#1095;&#1088;&#1077;&#1078;&#1076;&#1077;&#1085;&#1080;&#1103;\&#1041;&#1083;&#1072;&#1085;&#1082;\&#1052;&#1086;&#1085;&#1080;&#1090;&#1086;&#1088;&#1080;&#1085;&#1075;%20&#1088;&#1077;&#1089;&#1091;&#1088;&#1089;&#1086;&#1074;%20&#1051;&#1055;&#1059;\&#1082;&#1082;\&#1052;&#1086;&#1085;&#1080;&#1090;&#10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lga\SharedDocs\&#1052;&#1086;&#1080;%20&#1076;&#1086;&#1082;&#1091;&#1084;&#1077;&#1085;&#1090;&#1099;\&#1052;&#1086;&#1085;&#1080;&#1090;&#1086;&#1088;&#1080;&#1085;&#1075;%20&#1088;&#1077;&#1089;&#1091;&#1088;&#1089;&#1086;&#1074;%20&#1051;&#1055;&#1059;\&#1054;&#1090;&#1095;&#1077;&#1090;%20&#1079;&#1072;%209%20&#1084;&#1077;&#1089;\&#1056;&#1099;&#1073;&#1080;&#1085;&#1089;&#1082;\M8_32001%20&#1052;&#1057;&#1063;%20&#1040;&#1054;%20%20&#1056;&#1099;&#1073;&#1080;&#1085;&#1089;&#1082;&#1080;&#1077;%20&#1052;&#1086;&#1090;&#1086;&#1088;&#1099;%20,%20&#1075;.%20&#1056;&#1099;&#1073;&#1080;&#1085;&#1089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shunovalg/AppData/Local/Microsoft/Windows/Temporary%20Internet%20Files/Content.Outlook/0Y7B6JC1/&#1095;&#1072;&#1089;&#1090;&#1100;%20&#1101;&#1092;&#1092;&#1077;&#1082;&#1090;&#1080;&#1074;&#1085;&#1086;&#1089;&#1090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сведения"/>
      <sheetName val="Заказ"/>
    </sheetNames>
    <sheetDataSet>
      <sheetData sheetId="0">
        <row r="23">
          <cell r="H23" t="str">
            <v>Кредитная карта 1</v>
          </cell>
        </row>
        <row r="24">
          <cell r="H24" t="str">
            <v>Кредитная карта 2</v>
          </cell>
        </row>
        <row r="25">
          <cell r="H25" t="str">
            <v>Кредитная карта 3</v>
          </cell>
        </row>
      </sheetData>
      <sheetData sheetId="1">
        <row r="39">
          <cell r="E39">
            <v>1</v>
          </cell>
        </row>
        <row r="40">
          <cell r="E4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азатели ИКФ"/>
    </sheetNames>
    <sheetDataSet>
      <sheetData sheetId="0">
        <row r="15">
          <cell r="F15" t="str">
            <v/>
          </cell>
          <cell r="H15" t="str">
            <v/>
          </cell>
          <cell r="J15" t="str">
            <v/>
          </cell>
          <cell r="M15" t="str">
            <v/>
          </cell>
          <cell r="O15" t="str">
            <v/>
          </cell>
          <cell r="Q15" t="str">
            <v/>
          </cell>
          <cell r="S15" t="str">
            <v/>
          </cell>
          <cell r="U15" t="str">
            <v/>
          </cell>
        </row>
        <row r="16">
          <cell r="B16">
            <v>278.5</v>
          </cell>
          <cell r="C16">
            <v>17</v>
          </cell>
          <cell r="D16">
            <v>1539</v>
          </cell>
          <cell r="F16">
            <v>0</v>
          </cell>
          <cell r="H16">
            <v>0</v>
          </cell>
          <cell r="I16">
            <v>149</v>
          </cell>
          <cell r="J16">
            <v>9.6816114359974002</v>
          </cell>
          <cell r="K16">
            <v>1379</v>
          </cell>
          <cell r="L16">
            <v>160</v>
          </cell>
          <cell r="M16">
            <v>10.396361273554255</v>
          </cell>
          <cell r="N16">
            <v>91</v>
          </cell>
          <cell r="O16">
            <v>5.912930474333983</v>
          </cell>
          <cell r="P16">
            <v>583</v>
          </cell>
          <cell r="Q16">
            <v>37.881741390513319</v>
          </cell>
          <cell r="R16">
            <v>865</v>
          </cell>
          <cell r="S16">
            <v>56.205328135152698</v>
          </cell>
          <cell r="U16">
            <v>0</v>
          </cell>
        </row>
        <row r="17">
          <cell r="F17" t="str">
            <v/>
          </cell>
          <cell r="H17" t="str">
            <v/>
          </cell>
          <cell r="J17" t="str">
            <v/>
          </cell>
          <cell r="M17" t="str">
            <v/>
          </cell>
          <cell r="O17" t="str">
            <v/>
          </cell>
          <cell r="Q17" t="str">
            <v/>
          </cell>
          <cell r="S17" t="str">
            <v/>
          </cell>
          <cell r="U17" t="str">
            <v/>
          </cell>
        </row>
        <row r="18">
          <cell r="F18" t="str">
            <v/>
          </cell>
          <cell r="H18" t="str">
            <v/>
          </cell>
          <cell r="J18" t="str">
            <v/>
          </cell>
          <cell r="M18" t="str">
            <v/>
          </cell>
          <cell r="O18" t="str">
            <v/>
          </cell>
          <cell r="Q18" t="str">
            <v/>
          </cell>
          <cell r="S18" t="str">
            <v/>
          </cell>
          <cell r="U18" t="str">
            <v/>
          </cell>
        </row>
        <row r="20">
          <cell r="F20" t="str">
            <v/>
          </cell>
          <cell r="H20" t="str">
            <v/>
          </cell>
          <cell r="J20" t="str">
            <v/>
          </cell>
          <cell r="M20" t="str">
            <v/>
          </cell>
          <cell r="O20" t="str">
            <v/>
          </cell>
          <cell r="Q20" t="str">
            <v/>
          </cell>
          <cell r="S20" t="str">
            <v/>
          </cell>
          <cell r="U20" t="str">
            <v/>
          </cell>
        </row>
        <row r="21">
          <cell r="F21" t="str">
            <v/>
          </cell>
          <cell r="H21" t="str">
            <v/>
          </cell>
          <cell r="J21" t="str">
            <v/>
          </cell>
          <cell r="M21" t="str">
            <v/>
          </cell>
          <cell r="O21" t="str">
            <v/>
          </cell>
          <cell r="Q21" t="str">
            <v/>
          </cell>
          <cell r="S21" t="str">
            <v/>
          </cell>
          <cell r="U21" t="str">
            <v/>
          </cell>
        </row>
        <row r="23">
          <cell r="F23" t="str">
            <v/>
          </cell>
          <cell r="H23" t="str">
            <v/>
          </cell>
          <cell r="J23" t="str">
            <v/>
          </cell>
          <cell r="M23" t="str">
            <v/>
          </cell>
          <cell r="O23" t="str">
            <v/>
          </cell>
          <cell r="Q23" t="str">
            <v/>
          </cell>
          <cell r="S23" t="str">
            <v/>
          </cell>
          <cell r="U23" t="str">
            <v/>
          </cell>
        </row>
        <row r="24">
          <cell r="F24" t="str">
            <v/>
          </cell>
          <cell r="H24" t="str">
            <v/>
          </cell>
          <cell r="J24" t="str">
            <v/>
          </cell>
          <cell r="M24" t="str">
            <v/>
          </cell>
          <cell r="O24" t="str">
            <v/>
          </cell>
          <cell r="Q24" t="str">
            <v/>
          </cell>
          <cell r="S24" t="str">
            <v/>
          </cell>
          <cell r="U24" t="str">
            <v/>
          </cell>
        </row>
        <row r="26">
          <cell r="F26" t="str">
            <v/>
          </cell>
          <cell r="H26" t="str">
            <v/>
          </cell>
          <cell r="J26" t="str">
            <v/>
          </cell>
          <cell r="M26" t="str">
            <v/>
          </cell>
          <cell r="O26" t="str">
            <v/>
          </cell>
          <cell r="Q26" t="str">
            <v/>
          </cell>
          <cell r="S26" t="str">
            <v/>
          </cell>
          <cell r="U26" t="str">
            <v/>
          </cell>
        </row>
        <row r="27">
          <cell r="F27" t="str">
            <v/>
          </cell>
          <cell r="H27" t="str">
            <v/>
          </cell>
          <cell r="J27" t="str">
            <v/>
          </cell>
          <cell r="M27" t="str">
            <v/>
          </cell>
          <cell r="O27" t="str">
            <v/>
          </cell>
          <cell r="Q27" t="str">
            <v/>
          </cell>
          <cell r="S27" t="str">
            <v/>
          </cell>
          <cell r="U27" t="str">
            <v/>
          </cell>
        </row>
        <row r="40">
          <cell r="B40">
            <v>320.60000000000002</v>
          </cell>
          <cell r="C40">
            <v>13.7</v>
          </cell>
        </row>
        <row r="41">
          <cell r="B41">
            <v>320.60000000000002</v>
          </cell>
          <cell r="C41">
            <v>13.7</v>
          </cell>
        </row>
        <row r="77">
          <cell r="B77">
            <v>280.89999999999998</v>
          </cell>
          <cell r="C77">
            <v>18.2</v>
          </cell>
        </row>
        <row r="78">
          <cell r="B78">
            <v>280.89999999999998</v>
          </cell>
          <cell r="C78">
            <v>18.2</v>
          </cell>
        </row>
        <row r="81">
          <cell r="F81" t="str">
            <v/>
          </cell>
          <cell r="H81" t="str">
            <v/>
          </cell>
          <cell r="J81" t="str">
            <v/>
          </cell>
          <cell r="M81" t="str">
            <v/>
          </cell>
          <cell r="O81" t="str">
            <v/>
          </cell>
          <cell r="Q81" t="str">
            <v/>
          </cell>
          <cell r="S81" t="str">
            <v/>
          </cell>
          <cell r="U81" t="str">
            <v/>
          </cell>
        </row>
        <row r="82">
          <cell r="F82" t="str">
            <v/>
          </cell>
          <cell r="H82" t="str">
            <v/>
          </cell>
          <cell r="J82" t="str">
            <v/>
          </cell>
          <cell r="M82" t="str">
            <v/>
          </cell>
          <cell r="O82" t="str">
            <v/>
          </cell>
          <cell r="Q82" t="str">
            <v/>
          </cell>
          <cell r="S82" t="str">
            <v/>
          </cell>
          <cell r="U82" t="str">
            <v/>
          </cell>
        </row>
        <row r="83">
          <cell r="F83" t="str">
            <v/>
          </cell>
          <cell r="H83" t="str">
            <v/>
          </cell>
          <cell r="J83" t="str">
            <v/>
          </cell>
          <cell r="M83" t="str">
            <v/>
          </cell>
          <cell r="O83" t="str">
            <v/>
          </cell>
          <cell r="Q83" t="str">
            <v/>
          </cell>
          <cell r="S83" t="str">
            <v/>
          </cell>
          <cell r="U83" t="str">
            <v/>
          </cell>
        </row>
        <row r="84">
          <cell r="F84" t="str">
            <v/>
          </cell>
          <cell r="H84" t="str">
            <v/>
          </cell>
          <cell r="J84" t="str">
            <v/>
          </cell>
          <cell r="M84" t="str">
            <v/>
          </cell>
          <cell r="O84" t="str">
            <v/>
          </cell>
          <cell r="Q84" t="str">
            <v/>
          </cell>
          <cell r="S84" t="str">
            <v/>
          </cell>
          <cell r="U84" t="str">
            <v/>
          </cell>
        </row>
        <row r="86">
          <cell r="F86" t="str">
            <v/>
          </cell>
          <cell r="H86" t="str">
            <v/>
          </cell>
          <cell r="J86" t="str">
            <v/>
          </cell>
          <cell r="M86" t="str">
            <v/>
          </cell>
          <cell r="O86" t="str">
            <v/>
          </cell>
          <cell r="Q86" t="str">
            <v/>
          </cell>
          <cell r="S86" t="str">
            <v/>
          </cell>
          <cell r="U86" t="str">
            <v/>
          </cell>
        </row>
        <row r="87">
          <cell r="F87" t="str">
            <v/>
          </cell>
          <cell r="H87" t="str">
            <v/>
          </cell>
          <cell r="J87" t="str">
            <v/>
          </cell>
          <cell r="M87" t="str">
            <v/>
          </cell>
          <cell r="O87" t="str">
            <v/>
          </cell>
          <cell r="Q87" t="str">
            <v/>
          </cell>
          <cell r="S87" t="str">
            <v/>
          </cell>
          <cell r="U87" t="str">
            <v/>
          </cell>
        </row>
        <row r="89">
          <cell r="F89" t="str">
            <v/>
          </cell>
          <cell r="H89" t="str">
            <v/>
          </cell>
          <cell r="J89" t="str">
            <v/>
          </cell>
          <cell r="M89" t="str">
            <v/>
          </cell>
          <cell r="O89" t="str">
            <v/>
          </cell>
          <cell r="Q89" t="str">
            <v/>
          </cell>
          <cell r="S89" t="str">
            <v/>
          </cell>
          <cell r="U89" t="str">
            <v/>
          </cell>
        </row>
        <row r="90">
          <cell r="F90" t="str">
            <v/>
          </cell>
          <cell r="H90" t="str">
            <v/>
          </cell>
          <cell r="J90" t="str">
            <v/>
          </cell>
          <cell r="M90" t="str">
            <v/>
          </cell>
          <cell r="O90" t="str">
            <v/>
          </cell>
          <cell r="Q90" t="str">
            <v/>
          </cell>
          <cell r="S90" t="str">
            <v/>
          </cell>
          <cell r="U90" t="str">
            <v/>
          </cell>
        </row>
        <row r="92">
          <cell r="F92" t="str">
            <v/>
          </cell>
          <cell r="H92" t="str">
            <v/>
          </cell>
          <cell r="J92" t="str">
            <v/>
          </cell>
          <cell r="M92" t="str">
            <v/>
          </cell>
          <cell r="O92" t="str">
            <v/>
          </cell>
          <cell r="Q92" t="str">
            <v/>
          </cell>
          <cell r="S92" t="str">
            <v/>
          </cell>
          <cell r="U92" t="str">
            <v/>
          </cell>
        </row>
        <row r="93">
          <cell r="F93" t="str">
            <v/>
          </cell>
          <cell r="H93" t="str">
            <v/>
          </cell>
          <cell r="J93" t="str">
            <v/>
          </cell>
          <cell r="M93" t="str">
            <v/>
          </cell>
          <cell r="O93" t="str">
            <v/>
          </cell>
          <cell r="Q93" t="str">
            <v/>
          </cell>
          <cell r="S93" t="str">
            <v/>
          </cell>
          <cell r="U93" t="str">
            <v/>
          </cell>
        </row>
        <row r="94">
          <cell r="F94" t="str">
            <v/>
          </cell>
          <cell r="H94" t="str">
            <v/>
          </cell>
          <cell r="J94" t="str">
            <v/>
          </cell>
          <cell r="M94" t="str">
            <v/>
          </cell>
          <cell r="O94" t="str">
            <v/>
          </cell>
          <cell r="Q94" t="str">
            <v/>
          </cell>
          <cell r="S94" t="str">
            <v/>
          </cell>
          <cell r="U94" t="str">
            <v/>
          </cell>
        </row>
        <row r="95">
          <cell r="F95" t="str">
            <v/>
          </cell>
          <cell r="H95" t="str">
            <v/>
          </cell>
          <cell r="J95" t="str">
            <v/>
          </cell>
          <cell r="M95" t="str">
            <v/>
          </cell>
          <cell r="O95" t="str">
            <v/>
          </cell>
          <cell r="Q95" t="str">
            <v/>
          </cell>
          <cell r="S95" t="str">
            <v/>
          </cell>
          <cell r="U95" t="str">
            <v/>
          </cell>
        </row>
        <row r="96">
          <cell r="F96" t="str">
            <v/>
          </cell>
          <cell r="H96" t="str">
            <v/>
          </cell>
          <cell r="J96" t="str">
            <v/>
          </cell>
          <cell r="M96" t="str">
            <v/>
          </cell>
          <cell r="O96" t="str">
            <v/>
          </cell>
          <cell r="Q96" t="str">
            <v/>
          </cell>
          <cell r="S96" t="str">
            <v/>
          </cell>
          <cell r="U96" t="str">
            <v/>
          </cell>
        </row>
        <row r="97">
          <cell r="F97" t="str">
            <v/>
          </cell>
          <cell r="H97" t="str">
            <v/>
          </cell>
          <cell r="J97" t="str">
            <v/>
          </cell>
          <cell r="M97" t="str">
            <v/>
          </cell>
          <cell r="O97" t="str">
            <v/>
          </cell>
          <cell r="Q97" t="str">
            <v/>
          </cell>
          <cell r="S97" t="str">
            <v/>
          </cell>
          <cell r="U97" t="str">
            <v/>
          </cell>
        </row>
        <row r="98">
          <cell r="F98" t="str">
            <v/>
          </cell>
          <cell r="H98" t="str">
            <v/>
          </cell>
          <cell r="J98" t="str">
            <v/>
          </cell>
          <cell r="M98" t="str">
            <v/>
          </cell>
          <cell r="O98" t="str">
            <v/>
          </cell>
          <cell r="Q98" t="str">
            <v/>
          </cell>
          <cell r="S98" t="str">
            <v/>
          </cell>
          <cell r="U98" t="str">
            <v/>
          </cell>
        </row>
        <row r="99">
          <cell r="F99" t="str">
            <v/>
          </cell>
          <cell r="H99" t="str">
            <v/>
          </cell>
          <cell r="J99" t="str">
            <v/>
          </cell>
          <cell r="M99" t="str">
            <v/>
          </cell>
          <cell r="O99" t="str">
            <v/>
          </cell>
          <cell r="Q99" t="str">
            <v/>
          </cell>
          <cell r="S99" t="str">
            <v/>
          </cell>
          <cell r="U99" t="str">
            <v/>
          </cell>
        </row>
        <row r="101">
          <cell r="F101" t="str">
            <v/>
          </cell>
          <cell r="H101" t="str">
            <v/>
          </cell>
          <cell r="J101" t="str">
            <v/>
          </cell>
          <cell r="M101" t="str">
            <v/>
          </cell>
          <cell r="O101" t="str">
            <v/>
          </cell>
          <cell r="Q101" t="str">
            <v/>
          </cell>
          <cell r="S101" t="str">
            <v/>
          </cell>
          <cell r="U101" t="str">
            <v/>
          </cell>
        </row>
        <row r="102">
          <cell r="F102" t="str">
            <v/>
          </cell>
          <cell r="H102" t="str">
            <v/>
          </cell>
          <cell r="J102" t="str">
            <v/>
          </cell>
          <cell r="M102" t="str">
            <v/>
          </cell>
          <cell r="O102" t="str">
            <v/>
          </cell>
          <cell r="Q102" t="str">
            <v/>
          </cell>
          <cell r="S102" t="str">
            <v/>
          </cell>
          <cell r="U102" t="str">
            <v/>
          </cell>
        </row>
        <row r="103">
          <cell r="B103">
            <v>201.4</v>
          </cell>
          <cell r="C103">
            <v>20.6</v>
          </cell>
        </row>
        <row r="104">
          <cell r="B104">
            <v>201.4</v>
          </cell>
          <cell r="C104">
            <v>20.6</v>
          </cell>
          <cell r="D104">
            <v>242</v>
          </cell>
          <cell r="F104">
            <v>0</v>
          </cell>
          <cell r="H104">
            <v>0</v>
          </cell>
          <cell r="I104">
            <v>48</v>
          </cell>
          <cell r="J104">
            <v>19.834710743801654</v>
          </cell>
          <cell r="K104">
            <v>235</v>
          </cell>
          <cell r="L104">
            <v>7</v>
          </cell>
          <cell r="M104">
            <v>2.8925619834710745</v>
          </cell>
          <cell r="N104">
            <v>8</v>
          </cell>
          <cell r="O104">
            <v>3.3057851239669422</v>
          </cell>
          <cell r="P104">
            <v>63</v>
          </cell>
          <cell r="Q104">
            <v>26.033057851239672</v>
          </cell>
          <cell r="R104">
            <v>171</v>
          </cell>
          <cell r="S104">
            <v>70.661157024793383</v>
          </cell>
          <cell r="U104">
            <v>0</v>
          </cell>
        </row>
        <row r="105">
          <cell r="F105" t="str">
            <v/>
          </cell>
          <cell r="H105" t="str">
            <v/>
          </cell>
          <cell r="J105" t="str">
            <v/>
          </cell>
          <cell r="M105" t="str">
            <v/>
          </cell>
          <cell r="O105" t="str">
            <v/>
          </cell>
          <cell r="Q105" t="str">
            <v/>
          </cell>
          <cell r="S105" t="str">
            <v/>
          </cell>
          <cell r="U105" t="str">
            <v/>
          </cell>
        </row>
        <row r="107">
          <cell r="F107" t="str">
            <v/>
          </cell>
          <cell r="H107" t="str">
            <v/>
          </cell>
          <cell r="J107" t="str">
            <v/>
          </cell>
          <cell r="M107" t="str">
            <v/>
          </cell>
          <cell r="O107" t="str">
            <v/>
          </cell>
          <cell r="Q107" t="str">
            <v/>
          </cell>
          <cell r="S107" t="str">
            <v/>
          </cell>
          <cell r="U107" t="str">
            <v/>
          </cell>
        </row>
        <row r="108">
          <cell r="F108" t="str">
            <v/>
          </cell>
          <cell r="H108" t="str">
            <v/>
          </cell>
          <cell r="J108" t="str">
            <v/>
          </cell>
          <cell r="M108" t="str">
            <v/>
          </cell>
          <cell r="O108" t="str">
            <v/>
          </cell>
          <cell r="Q108" t="str">
            <v/>
          </cell>
          <cell r="S108" t="str">
            <v/>
          </cell>
          <cell r="U108" t="str">
            <v/>
          </cell>
        </row>
        <row r="109">
          <cell r="F109" t="str">
            <v/>
          </cell>
          <cell r="H109" t="str">
            <v/>
          </cell>
          <cell r="J109" t="str">
            <v/>
          </cell>
          <cell r="M109" t="str">
            <v/>
          </cell>
          <cell r="O109" t="str">
            <v/>
          </cell>
          <cell r="Q109" t="str">
            <v/>
          </cell>
          <cell r="S109" t="str">
            <v/>
          </cell>
          <cell r="U109" t="str">
            <v/>
          </cell>
        </row>
        <row r="110">
          <cell r="F110" t="str">
            <v/>
          </cell>
          <cell r="H110" t="str">
            <v/>
          </cell>
          <cell r="J110" t="str">
            <v/>
          </cell>
          <cell r="M110" t="str">
            <v/>
          </cell>
          <cell r="O110" t="str">
            <v/>
          </cell>
          <cell r="Q110" t="str">
            <v/>
          </cell>
          <cell r="S110" t="str">
            <v/>
          </cell>
          <cell r="U110" t="str">
            <v/>
          </cell>
        </row>
        <row r="111">
          <cell r="F111" t="str">
            <v/>
          </cell>
          <cell r="H111" t="str">
            <v/>
          </cell>
          <cell r="J111" t="str">
            <v/>
          </cell>
          <cell r="M111" t="str">
            <v/>
          </cell>
          <cell r="O111" t="str">
            <v/>
          </cell>
          <cell r="Q111" t="str">
            <v/>
          </cell>
          <cell r="S111" t="str">
            <v/>
          </cell>
          <cell r="U111" t="str">
            <v/>
          </cell>
        </row>
        <row r="112">
          <cell r="F112" t="str">
            <v/>
          </cell>
          <cell r="H112" t="str">
            <v/>
          </cell>
          <cell r="J112" t="str">
            <v/>
          </cell>
          <cell r="M112" t="str">
            <v/>
          </cell>
          <cell r="O112" t="str">
            <v/>
          </cell>
          <cell r="Q112" t="str">
            <v/>
          </cell>
          <cell r="S112" t="str">
            <v/>
          </cell>
          <cell r="U112" t="str">
            <v/>
          </cell>
        </row>
        <row r="113">
          <cell r="F113" t="str">
            <v/>
          </cell>
          <cell r="H113" t="str">
            <v/>
          </cell>
          <cell r="J113" t="str">
            <v/>
          </cell>
          <cell r="M113" t="str">
            <v/>
          </cell>
          <cell r="O113" t="str">
            <v/>
          </cell>
          <cell r="Q113" t="str">
            <v/>
          </cell>
          <cell r="S113" t="str">
            <v/>
          </cell>
          <cell r="U113" t="str">
            <v/>
          </cell>
        </row>
        <row r="115">
          <cell r="F115" t="str">
            <v/>
          </cell>
          <cell r="H115" t="str">
            <v/>
          </cell>
          <cell r="J115" t="str">
            <v/>
          </cell>
          <cell r="M115" t="str">
            <v/>
          </cell>
          <cell r="O115" t="str">
            <v/>
          </cell>
          <cell r="Q115" t="str">
            <v/>
          </cell>
          <cell r="S115" t="str">
            <v/>
          </cell>
          <cell r="U115" t="str">
            <v/>
          </cell>
        </row>
        <row r="116">
          <cell r="F116" t="str">
            <v/>
          </cell>
          <cell r="H116" t="str">
            <v/>
          </cell>
          <cell r="J116" t="str">
            <v/>
          </cell>
          <cell r="M116" t="str">
            <v/>
          </cell>
          <cell r="O116" t="str">
            <v/>
          </cell>
          <cell r="Q116" t="str">
            <v/>
          </cell>
          <cell r="S116" t="str">
            <v/>
          </cell>
          <cell r="U116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VI-VII"/>
      <sheetName val="Раздел VII(2.1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AU146"/>
  <sheetViews>
    <sheetView tabSelected="1" topLeftCell="A82" zoomScale="80" zoomScaleNormal="80" workbookViewId="0">
      <selection activeCell="G92" sqref="G92"/>
    </sheetView>
  </sheetViews>
  <sheetFormatPr defaultRowHeight="12.75" x14ac:dyDescent="0.2"/>
  <cols>
    <col min="1" max="1" width="32.28515625" customWidth="1"/>
    <col min="2" max="2" width="14.7109375" customWidth="1"/>
    <col min="3" max="3" width="15.140625" customWidth="1"/>
    <col min="4" max="4" width="13.140625" customWidth="1"/>
    <col min="5" max="5" width="15.7109375" customWidth="1"/>
    <col min="6" max="6" width="17" customWidth="1"/>
    <col min="7" max="7" width="19.42578125" customWidth="1"/>
    <col min="8" max="8" width="16.42578125" customWidth="1"/>
    <col min="9" max="9" width="18" customWidth="1"/>
    <col min="10" max="10" width="17" customWidth="1"/>
    <col min="11" max="11" width="18.5703125" customWidth="1"/>
    <col min="12" max="12" width="17.42578125" customWidth="1"/>
    <col min="13" max="13" width="15" customWidth="1"/>
    <col min="14" max="14" width="15.28515625" customWidth="1"/>
    <col min="15" max="15" width="7" style="81" customWidth="1"/>
    <col min="16" max="17" width="7" customWidth="1"/>
    <col min="18" max="18" width="10.140625" customWidth="1"/>
    <col min="19" max="19" width="9.85546875" customWidth="1"/>
    <col min="20" max="20" width="9.7109375" customWidth="1"/>
    <col min="21" max="21" width="12.42578125" customWidth="1"/>
    <col min="23" max="27" width="3.28515625" customWidth="1"/>
    <col min="29" max="34" width="2" customWidth="1"/>
    <col min="35" max="39" width="3.140625" customWidth="1"/>
  </cols>
  <sheetData>
    <row r="2" spans="1:18" ht="18.75" x14ac:dyDescent="0.3">
      <c r="A2" s="147" t="s">
        <v>113</v>
      </c>
      <c r="B2" s="147"/>
      <c r="C2" s="147"/>
      <c r="D2" s="147"/>
      <c r="E2" s="147"/>
      <c r="F2" s="147"/>
      <c r="G2" s="147"/>
      <c r="H2" s="147"/>
      <c r="I2" s="52"/>
      <c r="J2" s="52"/>
      <c r="K2" s="52"/>
      <c r="L2" s="52"/>
      <c r="M2" s="52"/>
      <c r="N2" s="52"/>
      <c r="P2" s="52"/>
      <c r="Q2" s="52"/>
      <c r="R2" s="11"/>
    </row>
    <row r="3" spans="1:18" ht="27.75" customHeight="1" x14ac:dyDescent="0.3">
      <c r="A3" s="154" t="s">
        <v>131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2"/>
      <c r="M3" s="12"/>
      <c r="N3" s="12"/>
      <c r="P3" s="12"/>
      <c r="Q3" s="12"/>
      <c r="R3" s="11"/>
    </row>
    <row r="4" spans="1:18" ht="18.75" x14ac:dyDescent="0.3">
      <c r="A4" s="5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11"/>
      <c r="Q4" s="11"/>
      <c r="R4" s="11"/>
    </row>
    <row r="5" spans="1:18" ht="19.5" thickBot="1" x14ac:dyDescent="0.35">
      <c r="A5" s="13" t="s">
        <v>62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P5" s="11"/>
      <c r="Q5" s="11"/>
      <c r="R5" s="11"/>
    </row>
    <row r="6" spans="1:18" ht="34.5" customHeight="1" x14ac:dyDescent="0.35">
      <c r="A6" s="148" t="s">
        <v>93</v>
      </c>
      <c r="B6" s="149"/>
      <c r="C6" s="149"/>
      <c r="D6" s="157" t="s">
        <v>79</v>
      </c>
      <c r="E6" s="158"/>
      <c r="F6" s="15"/>
      <c r="G6" s="16"/>
      <c r="H6" s="16"/>
      <c r="I6" s="11"/>
      <c r="J6" s="11"/>
      <c r="K6" s="11"/>
      <c r="L6" s="11"/>
      <c r="M6" s="11"/>
      <c r="N6" s="11"/>
      <c r="P6" s="11"/>
      <c r="Q6" s="11"/>
      <c r="R6" s="11"/>
    </row>
    <row r="7" spans="1:18" ht="20.25" x14ac:dyDescent="0.35">
      <c r="A7" s="150" t="s">
        <v>80</v>
      </c>
      <c r="B7" s="151"/>
      <c r="C7" s="151"/>
      <c r="D7" s="155">
        <v>32147</v>
      </c>
      <c r="E7" s="156"/>
      <c r="F7" s="15"/>
      <c r="G7" s="16"/>
      <c r="H7" s="16"/>
      <c r="I7" s="11"/>
      <c r="J7" s="11"/>
      <c r="K7" s="11"/>
      <c r="L7" s="11"/>
      <c r="M7" s="11"/>
      <c r="N7" s="11"/>
      <c r="P7" s="11"/>
      <c r="Q7" s="11"/>
      <c r="R7" s="11"/>
    </row>
    <row r="8" spans="1:18" ht="18.75" x14ac:dyDescent="0.3">
      <c r="A8" s="143" t="s">
        <v>65</v>
      </c>
      <c r="B8" s="144"/>
      <c r="C8" s="144"/>
      <c r="D8" s="137">
        <v>32147</v>
      </c>
      <c r="E8" s="138"/>
      <c r="F8" s="14"/>
      <c r="G8" s="11"/>
      <c r="H8" s="11"/>
      <c r="I8" s="11"/>
      <c r="J8" s="11"/>
      <c r="K8" s="11"/>
      <c r="L8" s="11"/>
      <c r="M8" s="11"/>
      <c r="N8" s="11"/>
      <c r="P8" s="11"/>
      <c r="Q8" s="11"/>
      <c r="R8" s="11"/>
    </row>
    <row r="9" spans="1:18" ht="18.75" x14ac:dyDescent="0.3">
      <c r="A9" s="143" t="s">
        <v>66</v>
      </c>
      <c r="B9" s="144"/>
      <c r="C9" s="144"/>
      <c r="D9" s="137"/>
      <c r="E9" s="138"/>
      <c r="F9" s="14"/>
      <c r="G9" s="11"/>
      <c r="H9" s="11"/>
      <c r="I9" s="11"/>
      <c r="J9" s="11"/>
      <c r="K9" s="11"/>
      <c r="L9" s="11"/>
      <c r="M9" s="11"/>
      <c r="N9" s="11"/>
      <c r="P9" s="11"/>
      <c r="Q9" s="11"/>
      <c r="R9" s="11"/>
    </row>
    <row r="10" spans="1:18" ht="27" customHeight="1" x14ac:dyDescent="0.3">
      <c r="A10" s="152" t="s">
        <v>68</v>
      </c>
      <c r="B10" s="153"/>
      <c r="C10" s="153"/>
      <c r="D10" s="135">
        <v>6111</v>
      </c>
      <c r="E10" s="136"/>
      <c r="F10" s="17"/>
      <c r="G10" s="11"/>
      <c r="H10" s="11"/>
      <c r="I10" s="11"/>
      <c r="J10" s="11"/>
      <c r="K10" s="11"/>
      <c r="L10" s="11"/>
      <c r="M10" s="11"/>
      <c r="N10" s="11"/>
      <c r="P10" s="11"/>
      <c r="Q10" s="11"/>
      <c r="R10" s="11"/>
    </row>
    <row r="11" spans="1:18" ht="18.75" x14ac:dyDescent="0.3">
      <c r="A11" s="143" t="s">
        <v>65</v>
      </c>
      <c r="B11" s="144"/>
      <c r="C11" s="144"/>
      <c r="D11" s="137">
        <v>6111</v>
      </c>
      <c r="E11" s="138"/>
      <c r="F11" s="14"/>
      <c r="G11" s="11"/>
      <c r="H11" s="11"/>
      <c r="I11" s="11"/>
      <c r="J11" s="11"/>
      <c r="K11" s="11"/>
      <c r="L11" s="11"/>
      <c r="M11" s="11"/>
      <c r="N11" s="11"/>
      <c r="P11" s="11"/>
      <c r="Q11" s="11"/>
      <c r="R11" s="11"/>
    </row>
    <row r="12" spans="1:18" ht="18.75" x14ac:dyDescent="0.3">
      <c r="A12" s="143" t="s">
        <v>66</v>
      </c>
      <c r="B12" s="144"/>
      <c r="C12" s="144"/>
      <c r="D12" s="137"/>
      <c r="E12" s="138"/>
      <c r="F12" s="14"/>
      <c r="G12" s="11"/>
      <c r="H12" s="11"/>
      <c r="I12" s="11"/>
      <c r="J12" s="11"/>
      <c r="K12" s="11"/>
      <c r="L12" s="11"/>
      <c r="M12" s="11"/>
      <c r="N12" s="11"/>
      <c r="P12" s="11"/>
      <c r="Q12" s="11"/>
      <c r="R12" s="11"/>
    </row>
    <row r="13" spans="1:18" ht="18.75" x14ac:dyDescent="0.3">
      <c r="A13" s="152" t="s">
        <v>67</v>
      </c>
      <c r="B13" s="153"/>
      <c r="C13" s="153"/>
      <c r="D13" s="135">
        <v>715</v>
      </c>
      <c r="E13" s="136"/>
      <c r="F13" s="14"/>
      <c r="G13" s="11"/>
      <c r="H13" s="11"/>
      <c r="I13" s="11"/>
      <c r="J13" s="11"/>
      <c r="K13" s="11"/>
      <c r="L13" s="11"/>
      <c r="M13" s="11"/>
      <c r="N13" s="11"/>
      <c r="P13" s="11"/>
      <c r="Q13" s="11"/>
      <c r="R13" s="11"/>
    </row>
    <row r="14" spans="1:18" ht="20.25" customHeight="1" x14ac:dyDescent="0.3">
      <c r="A14" s="143" t="s">
        <v>65</v>
      </c>
      <c r="B14" s="144"/>
      <c r="C14" s="144"/>
      <c r="D14" s="137">
        <v>715</v>
      </c>
      <c r="E14" s="138"/>
      <c r="F14" s="60"/>
      <c r="G14" s="11"/>
      <c r="H14" s="11"/>
      <c r="I14" s="11"/>
      <c r="J14" s="11"/>
      <c r="K14" s="11"/>
      <c r="L14" s="11"/>
      <c r="M14" s="11"/>
      <c r="N14" s="11"/>
      <c r="P14" s="11"/>
      <c r="Q14" s="11"/>
      <c r="R14" s="11"/>
    </row>
    <row r="15" spans="1:18" ht="20.25" customHeight="1" x14ac:dyDescent="0.3">
      <c r="A15" s="143" t="s">
        <v>66</v>
      </c>
      <c r="B15" s="144"/>
      <c r="C15" s="144"/>
      <c r="D15" s="137"/>
      <c r="E15" s="138"/>
      <c r="F15" s="17"/>
      <c r="G15" s="11"/>
      <c r="H15" s="11"/>
      <c r="I15" s="11"/>
      <c r="J15" s="11"/>
      <c r="K15" s="11"/>
      <c r="L15" s="11"/>
      <c r="M15" s="11"/>
      <c r="N15" s="11"/>
      <c r="P15" s="11"/>
      <c r="Q15" s="11"/>
      <c r="R15" s="11"/>
    </row>
    <row r="16" spans="1:18" ht="18.75" x14ac:dyDescent="0.25">
      <c r="A16" s="152" t="s">
        <v>69</v>
      </c>
      <c r="B16" s="153"/>
      <c r="C16" s="153"/>
      <c r="D16" s="135">
        <v>17714</v>
      </c>
      <c r="E16" s="136"/>
      <c r="F16" s="11"/>
      <c r="G16" s="11"/>
      <c r="H16" s="11"/>
      <c r="I16" s="11"/>
      <c r="J16" s="11"/>
      <c r="K16" s="11"/>
      <c r="L16" s="11"/>
      <c r="M16" s="11"/>
      <c r="N16" s="11"/>
      <c r="P16" s="11"/>
      <c r="Q16" s="11"/>
      <c r="R16" s="11"/>
    </row>
    <row r="17" spans="1:18" ht="18.75" x14ac:dyDescent="0.25">
      <c r="A17" s="143" t="s">
        <v>65</v>
      </c>
      <c r="B17" s="144"/>
      <c r="C17" s="144"/>
      <c r="D17" s="137">
        <v>17714</v>
      </c>
      <c r="E17" s="138"/>
      <c r="F17" s="11"/>
      <c r="G17" s="11"/>
      <c r="H17" s="11"/>
      <c r="I17" s="11"/>
      <c r="J17" s="11"/>
      <c r="K17" s="11"/>
      <c r="L17" s="11"/>
      <c r="M17" s="11"/>
      <c r="N17" s="11"/>
      <c r="P17" s="11"/>
      <c r="Q17" s="11"/>
      <c r="R17" s="11"/>
    </row>
    <row r="18" spans="1:18" ht="18.75" x14ac:dyDescent="0.25">
      <c r="A18" s="143" t="s">
        <v>66</v>
      </c>
      <c r="B18" s="144"/>
      <c r="C18" s="144"/>
      <c r="D18" s="137"/>
      <c r="E18" s="138"/>
      <c r="F18" s="11"/>
      <c r="G18" s="11"/>
      <c r="H18" s="11"/>
      <c r="I18" s="11"/>
      <c r="J18" s="11"/>
      <c r="K18" s="11"/>
      <c r="L18" s="11"/>
      <c r="M18" s="11"/>
      <c r="N18" s="11"/>
      <c r="P18" s="11"/>
      <c r="Q18" s="11"/>
      <c r="R18" s="11"/>
    </row>
    <row r="19" spans="1:18" ht="18.75" x14ac:dyDescent="0.25">
      <c r="A19" s="152" t="s">
        <v>70</v>
      </c>
      <c r="B19" s="153"/>
      <c r="C19" s="153"/>
      <c r="D19" s="135">
        <v>7607</v>
      </c>
      <c r="E19" s="136"/>
      <c r="F19" s="11"/>
      <c r="G19" s="11"/>
      <c r="H19" s="11"/>
      <c r="I19" s="11"/>
      <c r="J19" s="11"/>
      <c r="K19" s="11"/>
      <c r="L19" s="11"/>
      <c r="M19" s="11"/>
      <c r="N19" s="11"/>
      <c r="P19" s="11"/>
      <c r="Q19" s="11"/>
      <c r="R19" s="11"/>
    </row>
    <row r="20" spans="1:18" ht="18.75" x14ac:dyDescent="0.25">
      <c r="A20" s="143" t="s">
        <v>65</v>
      </c>
      <c r="B20" s="144"/>
      <c r="C20" s="144"/>
      <c r="D20" s="137">
        <v>7607</v>
      </c>
      <c r="E20" s="138"/>
      <c r="F20" s="11"/>
      <c r="G20" s="11"/>
      <c r="H20" s="11"/>
      <c r="I20" s="11"/>
      <c r="J20" s="11"/>
      <c r="K20" s="11"/>
      <c r="L20" s="11"/>
      <c r="M20" s="11"/>
      <c r="N20" s="11"/>
      <c r="P20" s="11"/>
      <c r="Q20" s="11"/>
      <c r="R20" s="11"/>
    </row>
    <row r="21" spans="1:18" ht="19.5" thickBot="1" x14ac:dyDescent="0.3">
      <c r="A21" s="145" t="s">
        <v>66</v>
      </c>
      <c r="B21" s="146"/>
      <c r="C21" s="146"/>
      <c r="D21" s="139"/>
      <c r="E21" s="140"/>
      <c r="F21" s="11"/>
      <c r="G21" s="11"/>
      <c r="H21" s="11"/>
      <c r="I21" s="11"/>
      <c r="J21" s="11"/>
      <c r="K21" s="11"/>
      <c r="L21" s="11"/>
      <c r="M21" s="11"/>
      <c r="N21" s="11"/>
      <c r="P21" s="11"/>
      <c r="Q21" s="11"/>
      <c r="R21" s="11"/>
    </row>
    <row r="22" spans="1:18" ht="19.5" thickBot="1" x14ac:dyDescent="0.35">
      <c r="A22" s="46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P22" s="11"/>
      <c r="Q22" s="11"/>
      <c r="R22" s="11"/>
    </row>
    <row r="23" spans="1:18" ht="48" customHeight="1" thickBot="1" x14ac:dyDescent="0.3">
      <c r="A23" s="141" t="s">
        <v>28</v>
      </c>
      <c r="B23" s="142"/>
      <c r="C23" s="142"/>
      <c r="D23" s="142"/>
      <c r="E23" s="142"/>
      <c r="F23" s="142"/>
      <c r="G23" s="229">
        <v>4111</v>
      </c>
      <c r="H23" s="230"/>
      <c r="I23" s="18"/>
      <c r="J23" s="18"/>
      <c r="K23" s="18"/>
      <c r="L23" s="18"/>
      <c r="M23" s="18"/>
      <c r="N23" s="18"/>
      <c r="P23" s="11"/>
      <c r="Q23" s="11"/>
      <c r="R23" s="11"/>
    </row>
    <row r="24" spans="1:18" ht="18.75" x14ac:dyDescent="0.3">
      <c r="A24" s="53"/>
      <c r="B24" s="2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P24" s="11"/>
      <c r="Q24" s="11"/>
      <c r="R24" s="11"/>
    </row>
    <row r="25" spans="1:18" ht="15.75" customHeight="1" x14ac:dyDescent="0.3">
      <c r="A25" s="23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P25" s="11"/>
      <c r="Q25" s="11"/>
      <c r="R25" s="11"/>
    </row>
    <row r="26" spans="1:18" ht="19.5" thickBot="1" x14ac:dyDescent="0.35">
      <c r="A26" s="24" t="s">
        <v>29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6"/>
      <c r="M26" s="16"/>
      <c r="N26" s="16"/>
      <c r="P26" s="11"/>
      <c r="Q26" s="11"/>
      <c r="R26" s="11"/>
    </row>
    <row r="27" spans="1:18" ht="19.5" customHeight="1" x14ac:dyDescent="0.25">
      <c r="A27" s="231" t="s">
        <v>10</v>
      </c>
      <c r="B27" s="174"/>
      <c r="C27" s="174"/>
      <c r="D27" s="174"/>
      <c r="E27" s="164" t="s">
        <v>12</v>
      </c>
      <c r="F27" s="164"/>
      <c r="G27" s="164"/>
      <c r="H27" s="164"/>
      <c r="I27" s="164"/>
      <c r="J27" s="164"/>
      <c r="K27" s="165"/>
      <c r="L27" s="16"/>
      <c r="M27" s="16"/>
      <c r="N27" s="16"/>
      <c r="P27" s="11"/>
      <c r="Q27" s="11"/>
      <c r="R27" s="11"/>
    </row>
    <row r="28" spans="1:18" ht="36" customHeight="1" x14ac:dyDescent="0.25">
      <c r="A28" s="232"/>
      <c r="B28" s="233"/>
      <c r="C28" s="233"/>
      <c r="D28" s="233"/>
      <c r="E28" s="166" t="s">
        <v>11</v>
      </c>
      <c r="F28" s="151" t="s">
        <v>13</v>
      </c>
      <c r="G28" s="151"/>
      <c r="H28" s="151" t="s">
        <v>24</v>
      </c>
      <c r="I28" s="151"/>
      <c r="J28" s="151" t="s">
        <v>14</v>
      </c>
      <c r="K28" s="163"/>
      <c r="L28" s="16"/>
      <c r="M28" s="16"/>
      <c r="N28" s="16"/>
      <c r="P28" s="11"/>
      <c r="Q28" s="11"/>
      <c r="R28" s="11"/>
    </row>
    <row r="29" spans="1:18" ht="36" customHeight="1" x14ac:dyDescent="0.25">
      <c r="A29" s="232"/>
      <c r="B29" s="233"/>
      <c r="C29" s="233"/>
      <c r="D29" s="233"/>
      <c r="E29" s="166"/>
      <c r="F29" s="112" t="s">
        <v>120</v>
      </c>
      <c r="G29" s="62" t="s">
        <v>1</v>
      </c>
      <c r="H29" s="112" t="s">
        <v>120</v>
      </c>
      <c r="I29" s="62" t="s">
        <v>1</v>
      </c>
      <c r="J29" s="112" t="s">
        <v>120</v>
      </c>
      <c r="K29" s="80" t="s">
        <v>1</v>
      </c>
      <c r="L29" s="16"/>
      <c r="M29" s="16"/>
      <c r="N29" s="16"/>
      <c r="P29" s="11"/>
      <c r="Q29" s="11"/>
      <c r="R29" s="11"/>
    </row>
    <row r="30" spans="1:18" ht="18.75" x14ac:dyDescent="0.25">
      <c r="A30" s="161" t="s">
        <v>71</v>
      </c>
      <c r="B30" s="162"/>
      <c r="C30" s="162"/>
      <c r="D30" s="162"/>
      <c r="E30" s="26"/>
      <c r="F30" s="55"/>
      <c r="G30" s="55"/>
      <c r="H30" s="55"/>
      <c r="I30" s="55"/>
      <c r="J30" s="55"/>
      <c r="K30" s="64"/>
      <c r="L30" s="16"/>
      <c r="M30" s="16"/>
      <c r="N30" s="16"/>
      <c r="P30" s="11"/>
      <c r="Q30" s="11"/>
      <c r="R30" s="11"/>
    </row>
    <row r="31" spans="1:18" ht="18.75" x14ac:dyDescent="0.25">
      <c r="A31" s="161" t="s">
        <v>72</v>
      </c>
      <c r="B31" s="162"/>
      <c r="C31" s="162"/>
      <c r="D31" s="162"/>
      <c r="E31" s="55">
        <v>1</v>
      </c>
      <c r="F31" s="55">
        <v>180</v>
      </c>
      <c r="G31" s="55">
        <v>192</v>
      </c>
      <c r="H31" s="55">
        <v>30</v>
      </c>
      <c r="I31" s="55">
        <v>40</v>
      </c>
      <c r="J31" s="55">
        <v>40</v>
      </c>
      <c r="K31" s="64">
        <v>31</v>
      </c>
      <c r="L31" s="16"/>
      <c r="M31" s="16"/>
      <c r="N31" s="16"/>
      <c r="P31" s="11"/>
      <c r="Q31" s="11"/>
      <c r="R31" s="11"/>
    </row>
    <row r="32" spans="1:18" ht="18.75" x14ac:dyDescent="0.25">
      <c r="A32" s="161" t="s">
        <v>15</v>
      </c>
      <c r="B32" s="162"/>
      <c r="C32" s="162"/>
      <c r="D32" s="162"/>
      <c r="E32" s="55"/>
      <c r="F32" s="55"/>
      <c r="G32" s="55"/>
      <c r="H32" s="55"/>
      <c r="I32" s="55"/>
      <c r="J32" s="55"/>
      <c r="K32" s="64"/>
      <c r="L32" s="16"/>
      <c r="M32" s="16"/>
      <c r="N32" s="16"/>
      <c r="P32" s="11"/>
      <c r="Q32" s="11"/>
      <c r="R32" s="11"/>
    </row>
    <row r="33" spans="1:47" ht="18.75" x14ac:dyDescent="0.25">
      <c r="A33" s="161" t="s">
        <v>73</v>
      </c>
      <c r="B33" s="162"/>
      <c r="C33" s="162"/>
      <c r="D33" s="162"/>
      <c r="E33" s="55"/>
      <c r="F33" s="55"/>
      <c r="G33" s="55"/>
      <c r="H33" s="55"/>
      <c r="I33" s="55"/>
      <c r="J33" s="55"/>
      <c r="K33" s="64"/>
      <c r="L33" s="16"/>
      <c r="M33" s="16"/>
      <c r="N33" s="16"/>
      <c r="P33" s="11"/>
      <c r="Q33" s="11"/>
      <c r="R33" s="11"/>
    </row>
    <row r="34" spans="1:47" ht="18.75" x14ac:dyDescent="0.25">
      <c r="A34" s="161" t="s">
        <v>16</v>
      </c>
      <c r="B34" s="162"/>
      <c r="C34" s="162"/>
      <c r="D34" s="162"/>
      <c r="E34" s="55"/>
      <c r="F34" s="55"/>
      <c r="G34" s="55"/>
      <c r="H34" s="55"/>
      <c r="I34" s="55"/>
      <c r="J34" s="55"/>
      <c r="K34" s="64"/>
      <c r="L34" s="16"/>
      <c r="M34" s="16"/>
      <c r="N34" s="16"/>
      <c r="P34" s="11"/>
      <c r="Q34" s="11"/>
      <c r="R34" s="11"/>
    </row>
    <row r="35" spans="1:47" ht="18.75" x14ac:dyDescent="0.25">
      <c r="A35" s="161" t="s">
        <v>17</v>
      </c>
      <c r="B35" s="162"/>
      <c r="C35" s="162"/>
      <c r="D35" s="162"/>
      <c r="E35" s="55"/>
      <c r="F35" s="55" t="s">
        <v>9</v>
      </c>
      <c r="G35" s="55" t="s">
        <v>9</v>
      </c>
      <c r="H35" s="55" t="s">
        <v>9</v>
      </c>
      <c r="I35" s="55" t="s">
        <v>9</v>
      </c>
      <c r="J35" s="55"/>
      <c r="K35" s="64"/>
      <c r="L35" s="16"/>
      <c r="M35" s="16"/>
      <c r="N35" s="16"/>
      <c r="P35" s="11"/>
      <c r="Q35" s="11"/>
      <c r="R35" s="11"/>
    </row>
    <row r="36" spans="1:47" ht="18.75" x14ac:dyDescent="0.25">
      <c r="A36" s="161" t="s">
        <v>95</v>
      </c>
      <c r="B36" s="162"/>
      <c r="C36" s="162"/>
      <c r="D36" s="162"/>
      <c r="E36" s="55"/>
      <c r="F36" s="55" t="s">
        <v>9</v>
      </c>
      <c r="G36" s="55" t="s">
        <v>9</v>
      </c>
      <c r="H36" s="55" t="s">
        <v>9</v>
      </c>
      <c r="I36" s="55" t="s">
        <v>9</v>
      </c>
      <c r="J36" s="55"/>
      <c r="K36" s="64"/>
      <c r="L36" s="16"/>
      <c r="M36" s="16"/>
      <c r="N36" s="16"/>
      <c r="P36" s="11"/>
      <c r="Q36" s="11"/>
      <c r="R36" s="11"/>
    </row>
    <row r="37" spans="1:47" ht="18.75" x14ac:dyDescent="0.25">
      <c r="A37" s="234" t="s">
        <v>94</v>
      </c>
      <c r="B37" s="235"/>
      <c r="C37" s="235"/>
      <c r="D37" s="235"/>
      <c r="E37" s="55"/>
      <c r="F37" s="55" t="s">
        <v>9</v>
      </c>
      <c r="G37" s="55" t="s">
        <v>9</v>
      </c>
      <c r="H37" s="55" t="s">
        <v>9</v>
      </c>
      <c r="I37" s="55" t="s">
        <v>9</v>
      </c>
      <c r="J37" s="55"/>
      <c r="K37" s="64"/>
      <c r="L37" s="16"/>
      <c r="M37" s="16"/>
      <c r="N37" s="16"/>
      <c r="P37" s="11"/>
      <c r="Q37" s="11"/>
      <c r="R37" s="11"/>
    </row>
    <row r="38" spans="1:47" ht="18.75" x14ac:dyDescent="0.25">
      <c r="A38" s="161" t="s">
        <v>96</v>
      </c>
      <c r="B38" s="162"/>
      <c r="C38" s="162"/>
      <c r="D38" s="162"/>
      <c r="E38" s="26"/>
      <c r="F38" s="55" t="s">
        <v>9</v>
      </c>
      <c r="G38" s="55" t="s">
        <v>9</v>
      </c>
      <c r="H38" s="55" t="s">
        <v>9</v>
      </c>
      <c r="I38" s="55" t="s">
        <v>9</v>
      </c>
      <c r="J38" s="26"/>
      <c r="K38" s="75"/>
      <c r="L38" s="16"/>
      <c r="M38" s="16"/>
      <c r="N38" s="16"/>
      <c r="P38" s="11"/>
      <c r="Q38" s="11"/>
      <c r="R38" s="11"/>
    </row>
    <row r="39" spans="1:47" ht="18.75" customHeight="1" x14ac:dyDescent="0.25">
      <c r="A39" s="234" t="s">
        <v>94</v>
      </c>
      <c r="B39" s="235"/>
      <c r="C39" s="235"/>
      <c r="D39" s="235"/>
      <c r="E39" s="26"/>
      <c r="F39" s="55" t="s">
        <v>9</v>
      </c>
      <c r="G39" s="55" t="s">
        <v>9</v>
      </c>
      <c r="H39" s="55" t="s">
        <v>9</v>
      </c>
      <c r="I39" s="55" t="s">
        <v>9</v>
      </c>
      <c r="J39" s="26"/>
      <c r="K39" s="75"/>
      <c r="L39" s="16"/>
      <c r="M39" s="16"/>
      <c r="N39" s="16"/>
      <c r="P39" s="11"/>
      <c r="Q39" s="11"/>
      <c r="R39" s="11"/>
    </row>
    <row r="40" spans="1:47" ht="19.5" customHeight="1" x14ac:dyDescent="0.25">
      <c r="A40" s="161" t="s">
        <v>97</v>
      </c>
      <c r="B40" s="162"/>
      <c r="C40" s="162"/>
      <c r="D40" s="162"/>
      <c r="E40" s="55"/>
      <c r="F40" s="55" t="s">
        <v>9</v>
      </c>
      <c r="G40" s="55" t="s">
        <v>9</v>
      </c>
      <c r="H40" s="55" t="s">
        <v>9</v>
      </c>
      <c r="I40" s="55" t="s">
        <v>9</v>
      </c>
      <c r="J40" s="55"/>
      <c r="K40" s="64"/>
      <c r="L40" s="16"/>
      <c r="M40" s="16"/>
      <c r="N40" s="16"/>
      <c r="P40" s="11"/>
      <c r="Q40" s="11"/>
      <c r="R40" s="11"/>
    </row>
    <row r="41" spans="1:47" ht="19.5" customHeight="1" thickBot="1" x14ac:dyDescent="0.3">
      <c r="A41" s="159" t="s">
        <v>94</v>
      </c>
      <c r="B41" s="160"/>
      <c r="C41" s="160"/>
      <c r="D41" s="160"/>
      <c r="E41" s="76"/>
      <c r="F41" s="76" t="s">
        <v>9</v>
      </c>
      <c r="G41" s="76" t="s">
        <v>9</v>
      </c>
      <c r="H41" s="76" t="s">
        <v>9</v>
      </c>
      <c r="I41" s="76" t="s">
        <v>9</v>
      </c>
      <c r="J41" s="76"/>
      <c r="K41" s="65"/>
      <c r="L41" s="16"/>
      <c r="M41" s="16"/>
      <c r="N41" s="16"/>
      <c r="P41" s="11"/>
      <c r="Q41" s="11"/>
      <c r="R41" s="11"/>
    </row>
    <row r="42" spans="1:47" ht="18.75" x14ac:dyDescent="0.3">
      <c r="A42" s="27"/>
      <c r="B42" s="28"/>
      <c r="C42" s="28"/>
      <c r="D42" s="11"/>
      <c r="E42" s="11"/>
      <c r="F42" s="11"/>
      <c r="G42" s="11"/>
      <c r="H42" s="11"/>
      <c r="I42" s="11"/>
      <c r="J42" s="11"/>
      <c r="K42" s="11"/>
      <c r="L42" s="16"/>
      <c r="M42" s="16"/>
      <c r="N42" s="16"/>
      <c r="P42" s="11"/>
      <c r="Q42" s="11"/>
      <c r="R42" s="11"/>
    </row>
    <row r="43" spans="1:47" ht="18.75" x14ac:dyDescent="0.3">
      <c r="A43" s="29" t="s">
        <v>30</v>
      </c>
      <c r="B43" s="28"/>
      <c r="C43" s="28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P43" s="11"/>
      <c r="Q43" s="11"/>
      <c r="R43" s="11"/>
    </row>
    <row r="44" spans="1:47" ht="19.5" thickBot="1" x14ac:dyDescent="0.35">
      <c r="A44" s="29"/>
      <c r="B44" s="28"/>
      <c r="C44" s="28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P44" s="11"/>
      <c r="Q44" s="11"/>
      <c r="R44" s="11"/>
    </row>
    <row r="45" spans="1:47" ht="90" customHeight="1" x14ac:dyDescent="0.25">
      <c r="A45" s="82" t="s">
        <v>57</v>
      </c>
      <c r="B45" s="105" t="s">
        <v>117</v>
      </c>
      <c r="C45" s="105" t="s">
        <v>118</v>
      </c>
      <c r="D45" s="106" t="s">
        <v>119</v>
      </c>
      <c r="E45" s="105" t="s">
        <v>58</v>
      </c>
      <c r="F45" s="105" t="s">
        <v>34</v>
      </c>
      <c r="G45" s="105" t="s">
        <v>59</v>
      </c>
      <c r="H45" s="110" t="s">
        <v>102</v>
      </c>
      <c r="I45" s="110" t="s">
        <v>103</v>
      </c>
      <c r="J45" s="105" t="s">
        <v>104</v>
      </c>
      <c r="K45" s="99" t="s">
        <v>31</v>
      </c>
      <c r="L45" s="97" t="s">
        <v>61</v>
      </c>
      <c r="M45" s="100" t="s">
        <v>100</v>
      </c>
      <c r="N45" s="11"/>
      <c r="P45" s="11"/>
      <c r="Q45" s="11"/>
      <c r="R45" s="11"/>
      <c r="AQ45" s="104"/>
      <c r="AR45" s="104"/>
      <c r="AS45" s="104"/>
      <c r="AT45" s="104"/>
      <c r="AU45" s="104"/>
    </row>
    <row r="46" spans="1:47" ht="18.75" x14ac:dyDescent="0.3">
      <c r="A46" s="66" t="s">
        <v>60</v>
      </c>
      <c r="B46" s="92">
        <v>200</v>
      </c>
      <c r="C46" s="92">
        <v>180</v>
      </c>
      <c r="D46" s="91">
        <f>C46-B46</f>
        <v>-20</v>
      </c>
      <c r="E46" s="30">
        <v>192</v>
      </c>
      <c r="F46" s="31">
        <v>320.70999999999998</v>
      </c>
      <c r="G46" s="124">
        <v>10.99</v>
      </c>
      <c r="H46" s="2">
        <f>SUM(H47:H51)</f>
        <v>5557</v>
      </c>
      <c r="I46" s="2">
        <f>SUM(I47:I51)</f>
        <v>5585</v>
      </c>
      <c r="J46" s="122">
        <f>I46/H46*100</f>
        <v>100.50386899406153</v>
      </c>
      <c r="K46" s="32">
        <v>101.8</v>
      </c>
      <c r="L46" s="32">
        <v>4.17</v>
      </c>
      <c r="M46" s="67"/>
      <c r="N46" s="11"/>
      <c r="P46" s="11"/>
      <c r="Q46" s="11"/>
      <c r="R46" s="11"/>
    </row>
    <row r="47" spans="1:47" ht="18.75" x14ac:dyDescent="0.3">
      <c r="A47" s="66" t="s">
        <v>125</v>
      </c>
      <c r="B47" s="92">
        <v>60</v>
      </c>
      <c r="C47" s="92">
        <v>60</v>
      </c>
      <c r="D47" s="91">
        <f t="shared" ref="D47:D51" si="0">C47-B47</f>
        <v>0</v>
      </c>
      <c r="E47" s="30">
        <v>60</v>
      </c>
      <c r="F47" s="31">
        <v>327.3</v>
      </c>
      <c r="G47" s="124">
        <v>9.7200000000000006</v>
      </c>
      <c r="H47" s="2">
        <f>1840+108</f>
        <v>1948</v>
      </c>
      <c r="I47" s="2">
        <f>1894+47</f>
        <v>1941</v>
      </c>
      <c r="J47" s="122">
        <f t="shared" ref="J47:J51" si="1">I47/H47*100</f>
        <v>99.640657084188916</v>
      </c>
      <c r="K47" s="32">
        <v>101.8</v>
      </c>
      <c r="L47" s="32">
        <v>5.83</v>
      </c>
      <c r="M47" s="67"/>
      <c r="N47" s="11"/>
      <c r="P47" s="11"/>
      <c r="Q47" s="11"/>
      <c r="R47" s="11"/>
    </row>
    <row r="48" spans="1:47" ht="18.75" x14ac:dyDescent="0.3">
      <c r="A48" s="66" t="s">
        <v>126</v>
      </c>
      <c r="B48" s="92">
        <v>40</v>
      </c>
      <c r="C48" s="92">
        <v>35</v>
      </c>
      <c r="D48" s="91">
        <f t="shared" si="0"/>
        <v>-5</v>
      </c>
      <c r="E48" s="30">
        <v>39</v>
      </c>
      <c r="F48" s="31">
        <v>299.72000000000003</v>
      </c>
      <c r="G48" s="124">
        <v>7.41</v>
      </c>
      <c r="H48" s="2">
        <f>1490+36</f>
        <v>1526</v>
      </c>
      <c r="I48" s="2">
        <f>1553+20</f>
        <v>1573</v>
      </c>
      <c r="J48" s="122">
        <f t="shared" si="1"/>
        <v>103.07994757536041</v>
      </c>
      <c r="K48" s="32">
        <v>101.8</v>
      </c>
      <c r="L48" s="32">
        <v>0.06</v>
      </c>
      <c r="M48" s="67"/>
      <c r="N48" s="11"/>
      <c r="P48" s="11"/>
      <c r="Q48" s="11"/>
      <c r="R48" s="11"/>
    </row>
    <row r="49" spans="1:21" ht="18.75" x14ac:dyDescent="0.3">
      <c r="A49" s="66" t="s">
        <v>127</v>
      </c>
      <c r="B49" s="92">
        <v>40</v>
      </c>
      <c r="C49" s="92">
        <v>36</v>
      </c>
      <c r="D49" s="91">
        <f t="shared" si="0"/>
        <v>-4</v>
      </c>
      <c r="E49" s="30">
        <v>39</v>
      </c>
      <c r="F49" s="31">
        <v>324.10000000000002</v>
      </c>
      <c r="G49" s="124">
        <v>10.49</v>
      </c>
      <c r="H49" s="2">
        <f>1215+36</f>
        <v>1251</v>
      </c>
      <c r="I49" s="2">
        <f>1226+14</f>
        <v>1240</v>
      </c>
      <c r="J49" s="122">
        <f t="shared" si="1"/>
        <v>99.120703437250199</v>
      </c>
      <c r="K49" s="32">
        <v>101.8</v>
      </c>
      <c r="L49" s="32">
        <v>2.57</v>
      </c>
      <c r="M49" s="67"/>
      <c r="N49" s="11"/>
      <c r="P49" s="11"/>
      <c r="Q49" s="11"/>
      <c r="R49" s="11"/>
    </row>
    <row r="50" spans="1:21" ht="18.75" x14ac:dyDescent="0.3">
      <c r="A50" s="66" t="s">
        <v>128</v>
      </c>
      <c r="B50" s="92">
        <v>20</v>
      </c>
      <c r="C50" s="92">
        <v>0</v>
      </c>
      <c r="D50" s="91">
        <f t="shared" si="0"/>
        <v>-20</v>
      </c>
      <c r="E50" s="30">
        <v>13</v>
      </c>
      <c r="F50" s="31">
        <v>274.62</v>
      </c>
      <c r="G50" s="124">
        <v>9.35</v>
      </c>
      <c r="H50" s="2">
        <f>400+36</f>
        <v>436</v>
      </c>
      <c r="I50" s="2">
        <f>413+8</f>
        <v>421</v>
      </c>
      <c r="J50" s="122">
        <f t="shared" si="1"/>
        <v>96.559633027522935</v>
      </c>
      <c r="K50" s="32">
        <v>101.8</v>
      </c>
      <c r="L50" s="32">
        <v>0</v>
      </c>
      <c r="M50" s="67"/>
      <c r="N50" s="11"/>
      <c r="P50" s="11"/>
      <c r="Q50" s="11"/>
      <c r="R50" s="11"/>
    </row>
    <row r="51" spans="1:21" ht="18.75" x14ac:dyDescent="0.3">
      <c r="A51" s="66" t="s">
        <v>129</v>
      </c>
      <c r="B51" s="92">
        <v>40</v>
      </c>
      <c r="C51" s="92">
        <v>40</v>
      </c>
      <c r="D51" s="91">
        <f t="shared" si="0"/>
        <v>0</v>
      </c>
      <c r="E51" s="30">
        <v>40</v>
      </c>
      <c r="F51" s="31">
        <v>351</v>
      </c>
      <c r="G51" s="124">
        <v>34.409999999999997</v>
      </c>
      <c r="H51" s="2">
        <v>396</v>
      </c>
      <c r="I51" s="2">
        <v>410</v>
      </c>
      <c r="J51" s="122">
        <f t="shared" si="1"/>
        <v>103.53535353535352</v>
      </c>
      <c r="K51" s="122">
        <v>100</v>
      </c>
      <c r="L51" s="32">
        <v>20.239999999999998</v>
      </c>
      <c r="M51" s="67"/>
      <c r="N51" s="11"/>
      <c r="P51" s="11"/>
      <c r="Q51" s="11"/>
      <c r="R51" s="11"/>
    </row>
    <row r="52" spans="1:21" ht="18.75" x14ac:dyDescent="0.3">
      <c r="A52" s="66" t="s">
        <v>132</v>
      </c>
      <c r="B52" s="92">
        <v>0</v>
      </c>
      <c r="C52" s="92">
        <v>9</v>
      </c>
      <c r="D52" s="91">
        <v>9</v>
      </c>
      <c r="E52" s="30">
        <v>1</v>
      </c>
      <c r="F52" s="31">
        <v>201</v>
      </c>
      <c r="G52" s="124">
        <v>3.87</v>
      </c>
      <c r="H52" s="2"/>
      <c r="I52" s="2"/>
      <c r="J52" s="32"/>
      <c r="K52" s="32"/>
      <c r="L52" s="32">
        <v>17.3</v>
      </c>
      <c r="M52" s="67"/>
      <c r="N52" s="11"/>
      <c r="P52" s="11"/>
      <c r="Q52" s="11"/>
      <c r="R52" s="11"/>
    </row>
    <row r="53" spans="1:21" ht="18.75" x14ac:dyDescent="0.3">
      <c r="A53" s="66"/>
      <c r="B53" s="118"/>
      <c r="C53" s="118"/>
      <c r="D53" s="118"/>
      <c r="E53" s="118"/>
      <c r="F53" s="119"/>
      <c r="G53" s="6"/>
      <c r="H53" s="2"/>
      <c r="I53" s="2"/>
      <c r="J53" s="6"/>
      <c r="K53" s="6"/>
      <c r="L53" s="6"/>
      <c r="M53" s="68"/>
      <c r="N53" s="11"/>
      <c r="P53" s="11"/>
      <c r="Q53" s="11"/>
      <c r="R53" s="11"/>
    </row>
    <row r="54" spans="1:21" ht="19.5" thickBot="1" x14ac:dyDescent="0.35">
      <c r="A54" s="69"/>
      <c r="B54" s="93"/>
      <c r="C54" s="93"/>
      <c r="D54" s="125"/>
      <c r="E54" s="70"/>
      <c r="F54" s="70"/>
      <c r="G54" s="70"/>
      <c r="H54" s="101"/>
      <c r="I54" s="101"/>
      <c r="J54" s="70"/>
      <c r="K54" s="70"/>
      <c r="L54" s="70"/>
      <c r="M54" s="71"/>
      <c r="N54" s="11"/>
      <c r="P54" s="11"/>
      <c r="Q54" s="11"/>
      <c r="R54" s="11"/>
    </row>
    <row r="55" spans="1:21" ht="18.75" x14ac:dyDescent="0.3">
      <c r="A55" s="102"/>
      <c r="B55" s="103"/>
      <c r="C55" s="103"/>
      <c r="D55" s="123"/>
      <c r="E55" s="19"/>
      <c r="F55" s="19"/>
      <c r="G55" s="19"/>
      <c r="H55" s="3"/>
      <c r="I55" s="3"/>
      <c r="J55" s="19"/>
      <c r="K55" s="19"/>
      <c r="L55" s="19"/>
      <c r="M55" s="19"/>
      <c r="N55" s="11"/>
      <c r="P55" s="11"/>
      <c r="Q55" s="11"/>
      <c r="R55" s="11"/>
    </row>
    <row r="56" spans="1:21" ht="18.75" x14ac:dyDescent="0.3">
      <c r="A56" s="29"/>
      <c r="B56" s="28"/>
      <c r="C56" s="28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P56" s="11"/>
      <c r="Q56" s="11"/>
      <c r="R56" s="11"/>
    </row>
    <row r="57" spans="1:21" ht="18.75" x14ac:dyDescent="0.3">
      <c r="A57" s="23" t="s">
        <v>32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9"/>
      <c r="P57" s="19"/>
      <c r="Q57" s="19"/>
      <c r="R57" s="11"/>
    </row>
    <row r="58" spans="1:21" ht="19.5" thickBot="1" x14ac:dyDescent="0.35">
      <c r="A58" s="13" t="s">
        <v>22</v>
      </c>
      <c r="B58" s="16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9"/>
      <c r="N58" s="19"/>
      <c r="P58" s="19"/>
      <c r="Q58" s="19"/>
      <c r="R58" s="11"/>
    </row>
    <row r="59" spans="1:21" ht="30.75" customHeight="1" x14ac:dyDescent="0.2">
      <c r="A59" s="175" t="s">
        <v>81</v>
      </c>
      <c r="B59" s="177" t="s">
        <v>82</v>
      </c>
      <c r="C59" s="178"/>
      <c r="D59" s="172" t="s">
        <v>27</v>
      </c>
      <c r="E59" s="149" t="s">
        <v>83</v>
      </c>
      <c r="F59" s="174" t="s">
        <v>8</v>
      </c>
      <c r="G59" s="174"/>
      <c r="H59" s="174"/>
      <c r="I59" s="174" t="s">
        <v>35</v>
      </c>
      <c r="J59" s="174"/>
      <c r="K59" s="174"/>
      <c r="L59" s="149" t="s">
        <v>4</v>
      </c>
      <c r="M59" s="149"/>
      <c r="N59" s="167" t="s">
        <v>116</v>
      </c>
      <c r="P59" s="56"/>
      <c r="Q59" s="33"/>
      <c r="R59" s="33"/>
      <c r="S59" s="25"/>
      <c r="T59" s="3"/>
      <c r="U59" s="3"/>
    </row>
    <row r="60" spans="1:21" ht="51.75" customHeight="1" x14ac:dyDescent="0.2">
      <c r="A60" s="176"/>
      <c r="B60" s="96" t="s">
        <v>5</v>
      </c>
      <c r="C60" s="61" t="s">
        <v>6</v>
      </c>
      <c r="D60" s="173"/>
      <c r="E60" s="151"/>
      <c r="F60" s="54" t="s">
        <v>36</v>
      </c>
      <c r="G60" s="54" t="s">
        <v>3</v>
      </c>
      <c r="H60" s="85" t="s">
        <v>37</v>
      </c>
      <c r="I60" s="54" t="s">
        <v>36</v>
      </c>
      <c r="J60" s="54" t="s">
        <v>3</v>
      </c>
      <c r="K60" s="85" t="s">
        <v>37</v>
      </c>
      <c r="L60" s="54" t="s">
        <v>5</v>
      </c>
      <c r="M60" s="62" t="s">
        <v>33</v>
      </c>
      <c r="N60" s="168"/>
      <c r="P60" s="59"/>
      <c r="Q60" s="34"/>
      <c r="R60" s="34"/>
      <c r="S60" s="59"/>
      <c r="T60" s="3"/>
      <c r="U60" s="3"/>
    </row>
    <row r="61" spans="1:21" ht="18.75" x14ac:dyDescent="0.3">
      <c r="A61" s="35" t="s">
        <v>124</v>
      </c>
      <c r="B61" s="115">
        <v>5</v>
      </c>
      <c r="C61" s="45">
        <v>0</v>
      </c>
      <c r="D61" s="115">
        <v>1</v>
      </c>
      <c r="E61" s="55">
        <v>257</v>
      </c>
      <c r="F61" s="55">
        <v>150</v>
      </c>
      <c r="G61" s="55">
        <v>148</v>
      </c>
      <c r="H61" s="83">
        <f>IF(F61=0,0,G61/F61)</f>
        <v>0.98666666666666669</v>
      </c>
      <c r="I61" s="55">
        <v>0</v>
      </c>
      <c r="J61" s="55">
        <v>0</v>
      </c>
      <c r="K61" s="83">
        <f>IF(I61=0,0,J61/I61)</f>
        <v>0</v>
      </c>
      <c r="L61" s="55">
        <v>8.6199999999999992</v>
      </c>
      <c r="M61" s="55">
        <v>0</v>
      </c>
      <c r="N61" s="64">
        <v>0</v>
      </c>
      <c r="P61" s="59"/>
      <c r="Q61" s="34"/>
      <c r="R61" s="34"/>
      <c r="S61" s="59"/>
      <c r="T61" s="1"/>
      <c r="U61" s="1"/>
    </row>
    <row r="62" spans="1:21" ht="18.75" x14ac:dyDescent="0.3">
      <c r="A62" s="35" t="s">
        <v>130</v>
      </c>
      <c r="B62" s="115">
        <v>10</v>
      </c>
      <c r="C62" s="45">
        <v>0</v>
      </c>
      <c r="D62" s="115">
        <v>1</v>
      </c>
      <c r="E62" s="55">
        <v>361</v>
      </c>
      <c r="F62" s="55">
        <v>498</v>
      </c>
      <c r="G62" s="55">
        <v>508</v>
      </c>
      <c r="H62" s="83">
        <f t="shared" ref="H62:H64" si="2">IF(F62=0,0,G62/F62)</f>
        <v>1.0200803212851406</v>
      </c>
      <c r="I62" s="55">
        <v>0</v>
      </c>
      <c r="J62" s="55">
        <v>0</v>
      </c>
      <c r="K62" s="83">
        <f t="shared" ref="K62:K64" si="3">IF(I62=0,0,J62/I62)</f>
        <v>0</v>
      </c>
      <c r="L62" s="55">
        <v>7.11</v>
      </c>
      <c r="M62" s="55">
        <v>0</v>
      </c>
      <c r="N62" s="64">
        <v>0</v>
      </c>
      <c r="P62" s="59"/>
      <c r="Q62" s="34"/>
      <c r="R62" s="34"/>
      <c r="S62" s="59"/>
      <c r="T62" s="1"/>
      <c r="U62" s="1"/>
    </row>
    <row r="63" spans="1:21" ht="18.75" x14ac:dyDescent="0.25">
      <c r="A63" s="35" t="s">
        <v>123</v>
      </c>
      <c r="B63" s="115">
        <v>15</v>
      </c>
      <c r="C63" s="115">
        <v>0</v>
      </c>
      <c r="D63" s="115">
        <v>1</v>
      </c>
      <c r="E63" s="55">
        <v>324.5</v>
      </c>
      <c r="F63" s="55">
        <v>470</v>
      </c>
      <c r="G63" s="55">
        <v>461</v>
      </c>
      <c r="H63" s="83">
        <f t="shared" si="2"/>
        <v>0.98085106382978726</v>
      </c>
      <c r="I63" s="55">
        <v>0</v>
      </c>
      <c r="J63" s="55">
        <v>0</v>
      </c>
      <c r="K63" s="83">
        <f t="shared" si="3"/>
        <v>0</v>
      </c>
      <c r="L63" s="55">
        <v>10.79</v>
      </c>
      <c r="M63" s="55">
        <v>0</v>
      </c>
      <c r="N63" s="64">
        <v>0</v>
      </c>
      <c r="P63" s="59"/>
      <c r="Q63" s="34"/>
      <c r="R63" s="34"/>
      <c r="S63" s="19"/>
      <c r="T63" s="3"/>
      <c r="U63" s="3"/>
    </row>
    <row r="64" spans="1:21" ht="19.5" thickBot="1" x14ac:dyDescent="0.3">
      <c r="A64" s="72" t="s">
        <v>122</v>
      </c>
      <c r="B64" s="116">
        <v>0</v>
      </c>
      <c r="C64" s="116">
        <v>0</v>
      </c>
      <c r="D64" s="116">
        <v>1</v>
      </c>
      <c r="E64" s="76">
        <v>182.8</v>
      </c>
      <c r="F64" s="76">
        <v>188</v>
      </c>
      <c r="G64" s="76">
        <v>190</v>
      </c>
      <c r="H64" s="84">
        <f t="shared" si="2"/>
        <v>1.0106382978723405</v>
      </c>
      <c r="I64" s="76">
        <v>188</v>
      </c>
      <c r="J64" s="76">
        <v>190</v>
      </c>
      <c r="K64" s="84">
        <f t="shared" si="3"/>
        <v>1.0106382978723405</v>
      </c>
      <c r="L64" s="76">
        <v>9.99</v>
      </c>
      <c r="M64" s="76">
        <v>9.99</v>
      </c>
      <c r="N64" s="65">
        <v>-15</v>
      </c>
      <c r="P64" s="59"/>
      <c r="Q64" s="34"/>
      <c r="R64" s="34"/>
      <c r="S64" s="19"/>
      <c r="T64" s="3"/>
      <c r="U64" s="3"/>
    </row>
    <row r="65" spans="1:21" ht="12.75" customHeight="1" x14ac:dyDescent="0.2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P65" s="34"/>
      <c r="Q65" s="34"/>
      <c r="R65" s="19"/>
      <c r="S65" s="3"/>
      <c r="T65" s="3"/>
    </row>
    <row r="66" spans="1:21" ht="19.5" thickBot="1" x14ac:dyDescent="0.35">
      <c r="A66" s="36" t="s">
        <v>23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19"/>
      <c r="N66" s="19"/>
      <c r="P66" s="38"/>
      <c r="Q66" s="38"/>
      <c r="R66" s="19"/>
      <c r="S66" s="3"/>
      <c r="T66" s="3"/>
    </row>
    <row r="67" spans="1:21" ht="51" customHeight="1" x14ac:dyDescent="0.2">
      <c r="A67" s="169" t="s">
        <v>84</v>
      </c>
      <c r="B67" s="171" t="s">
        <v>82</v>
      </c>
      <c r="C67" s="171"/>
      <c r="D67" s="172" t="s">
        <v>27</v>
      </c>
      <c r="E67" s="149" t="s">
        <v>34</v>
      </c>
      <c r="F67" s="174" t="s">
        <v>8</v>
      </c>
      <c r="G67" s="174"/>
      <c r="H67" s="174"/>
      <c r="I67" s="174" t="s">
        <v>35</v>
      </c>
      <c r="J67" s="174"/>
      <c r="K67" s="174"/>
      <c r="L67" s="171" t="s">
        <v>4</v>
      </c>
      <c r="M67" s="171"/>
      <c r="N67" s="179" t="s">
        <v>115</v>
      </c>
      <c r="P67" s="56"/>
      <c r="Q67" s="33"/>
      <c r="R67" s="33"/>
      <c r="S67" s="25"/>
      <c r="T67" s="3"/>
      <c r="U67" s="3"/>
    </row>
    <row r="68" spans="1:21" ht="54.75" customHeight="1" x14ac:dyDescent="0.2">
      <c r="A68" s="170"/>
      <c r="B68" s="62" t="s">
        <v>5</v>
      </c>
      <c r="C68" s="61" t="s">
        <v>6</v>
      </c>
      <c r="D68" s="173"/>
      <c r="E68" s="151"/>
      <c r="F68" s="54" t="s">
        <v>36</v>
      </c>
      <c r="G68" s="54" t="s">
        <v>3</v>
      </c>
      <c r="H68" s="86" t="s">
        <v>37</v>
      </c>
      <c r="I68" s="54" t="s">
        <v>36</v>
      </c>
      <c r="J68" s="54" t="s">
        <v>3</v>
      </c>
      <c r="K68" s="86" t="s">
        <v>37</v>
      </c>
      <c r="L68" s="62" t="s">
        <v>5</v>
      </c>
      <c r="M68" s="62" t="s">
        <v>33</v>
      </c>
      <c r="N68" s="180"/>
      <c r="P68" s="59"/>
      <c r="Q68" s="34"/>
      <c r="R68" s="34"/>
      <c r="S68" s="59"/>
      <c r="T68" s="3"/>
      <c r="U68" s="3"/>
    </row>
    <row r="69" spans="1:21" ht="37.5" x14ac:dyDescent="0.3">
      <c r="A69" s="35" t="s">
        <v>139</v>
      </c>
      <c r="B69" s="55">
        <v>22</v>
      </c>
      <c r="C69" s="55">
        <v>2</v>
      </c>
      <c r="D69" s="55">
        <v>2</v>
      </c>
      <c r="E69" s="7">
        <v>230.15</v>
      </c>
      <c r="F69" s="55">
        <v>260</v>
      </c>
      <c r="G69" s="55">
        <v>258</v>
      </c>
      <c r="H69" s="83">
        <f t="shared" ref="H69:H72" si="4">IF(F69=0,0,G69/F69)</f>
        <v>0.99230769230769234</v>
      </c>
      <c r="I69" s="55">
        <v>12</v>
      </c>
      <c r="J69" s="55">
        <v>12</v>
      </c>
      <c r="K69" s="83">
        <f t="shared" ref="K69:K72" si="5">IF(I69=0,0,J69/I69)</f>
        <v>1</v>
      </c>
      <c r="L69" s="45">
        <v>13.5</v>
      </c>
      <c r="M69" s="45">
        <v>12.13</v>
      </c>
      <c r="N69" s="120">
        <v>22</v>
      </c>
      <c r="P69" s="19"/>
      <c r="Q69" s="34"/>
      <c r="R69" s="34"/>
      <c r="S69" s="59"/>
      <c r="T69" s="1"/>
      <c r="U69" s="1"/>
    </row>
    <row r="70" spans="1:21" ht="18.75" x14ac:dyDescent="0.3">
      <c r="A70" s="35" t="s">
        <v>122</v>
      </c>
      <c r="B70" s="55">
        <v>8</v>
      </c>
      <c r="C70" s="55">
        <v>8</v>
      </c>
      <c r="D70" s="55">
        <v>2</v>
      </c>
      <c r="E70" s="7">
        <v>526.6</v>
      </c>
      <c r="F70" s="55">
        <v>208</v>
      </c>
      <c r="G70" s="55">
        <v>208</v>
      </c>
      <c r="H70" s="83">
        <f t="shared" si="4"/>
        <v>1</v>
      </c>
      <c r="I70" s="55">
        <v>208</v>
      </c>
      <c r="J70" s="55">
        <v>208</v>
      </c>
      <c r="K70" s="83">
        <f t="shared" si="5"/>
        <v>1</v>
      </c>
      <c r="L70" s="45">
        <v>10.49</v>
      </c>
      <c r="M70" s="45">
        <v>10.49</v>
      </c>
      <c r="N70" s="64">
        <v>8</v>
      </c>
      <c r="P70" s="19"/>
      <c r="Q70" s="34"/>
      <c r="R70" s="34"/>
      <c r="S70" s="59"/>
      <c r="T70" s="1"/>
      <c r="U70" s="1"/>
    </row>
    <row r="71" spans="1:21" ht="18.75" x14ac:dyDescent="0.3">
      <c r="A71" s="35" t="s">
        <v>140</v>
      </c>
      <c r="B71" s="55">
        <v>6</v>
      </c>
      <c r="C71" s="55">
        <v>0</v>
      </c>
      <c r="D71" s="55">
        <v>2</v>
      </c>
      <c r="E71" s="7">
        <v>1632.25</v>
      </c>
      <c r="F71" s="55">
        <v>635</v>
      </c>
      <c r="G71" s="55">
        <v>635</v>
      </c>
      <c r="H71" s="83">
        <f t="shared" si="4"/>
        <v>1</v>
      </c>
      <c r="I71" s="55">
        <v>0</v>
      </c>
      <c r="J71" s="55">
        <v>0</v>
      </c>
      <c r="K71" s="83">
        <f t="shared" si="5"/>
        <v>0</v>
      </c>
      <c r="L71" s="45">
        <v>9.9700000000000006</v>
      </c>
      <c r="M71" s="45">
        <v>0</v>
      </c>
      <c r="N71" s="64">
        <v>1</v>
      </c>
      <c r="P71" s="19"/>
      <c r="Q71" s="34"/>
      <c r="R71" s="34"/>
      <c r="S71" s="59"/>
      <c r="T71" s="1"/>
      <c r="U71" s="1"/>
    </row>
    <row r="72" spans="1:21" ht="38.25" thickBot="1" x14ac:dyDescent="0.3">
      <c r="A72" s="72" t="s">
        <v>141</v>
      </c>
      <c r="B72" s="76">
        <v>4</v>
      </c>
      <c r="C72" s="76">
        <v>0</v>
      </c>
      <c r="D72" s="76">
        <v>2</v>
      </c>
      <c r="E72" s="74">
        <v>1234</v>
      </c>
      <c r="F72" s="76">
        <v>178</v>
      </c>
      <c r="G72" s="121">
        <v>179</v>
      </c>
      <c r="H72" s="84">
        <f t="shared" si="4"/>
        <v>1.0056179775280898</v>
      </c>
      <c r="I72" s="121">
        <v>0</v>
      </c>
      <c r="J72" s="121">
        <v>0</v>
      </c>
      <c r="K72" s="84">
        <f t="shared" si="5"/>
        <v>0</v>
      </c>
      <c r="L72" s="121">
        <v>15.05</v>
      </c>
      <c r="M72" s="76">
        <v>0</v>
      </c>
      <c r="N72" s="65">
        <v>1</v>
      </c>
      <c r="P72" s="19"/>
      <c r="Q72" s="34"/>
      <c r="R72" s="34"/>
      <c r="S72" s="59"/>
      <c r="T72" s="1"/>
      <c r="U72" s="1"/>
    </row>
    <row r="73" spans="1:21" ht="18.75" x14ac:dyDescent="0.2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P73" s="34"/>
      <c r="Q73" s="34"/>
      <c r="R73" s="59"/>
      <c r="S73" s="1"/>
      <c r="T73" s="1"/>
    </row>
    <row r="74" spans="1:21" ht="18.75" x14ac:dyDescent="0.2">
      <c r="A74" s="59"/>
      <c r="B74" s="59"/>
      <c r="C74" s="59"/>
      <c r="D74" s="59"/>
      <c r="E74" s="59"/>
      <c r="F74" s="94"/>
      <c r="G74" s="94"/>
      <c r="H74" s="59"/>
      <c r="I74" s="59"/>
      <c r="J74" s="59"/>
      <c r="K74" s="59"/>
      <c r="L74" s="59"/>
      <c r="M74" s="59"/>
      <c r="N74" s="59"/>
      <c r="P74" s="34"/>
      <c r="Q74" s="34"/>
      <c r="R74" s="59"/>
      <c r="S74" s="1"/>
      <c r="T74" s="1"/>
    </row>
    <row r="75" spans="1:21" ht="18.75" x14ac:dyDescent="0.3">
      <c r="A75" s="23" t="s">
        <v>54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P75" s="34"/>
      <c r="Q75" s="34"/>
      <c r="R75" s="94"/>
      <c r="S75" s="1"/>
      <c r="T75" s="1"/>
    </row>
    <row r="76" spans="1:21" ht="18.75" x14ac:dyDescent="0.2">
      <c r="A76" s="73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P76" s="34"/>
      <c r="Q76" s="34"/>
      <c r="R76" s="94"/>
      <c r="S76" s="1"/>
      <c r="T76" s="1"/>
    </row>
    <row r="77" spans="1:21" ht="23.25" customHeight="1" x14ac:dyDescent="0.2">
      <c r="A77" s="252" t="s">
        <v>38</v>
      </c>
      <c r="B77" s="254"/>
      <c r="C77" s="251" t="s">
        <v>36</v>
      </c>
      <c r="D77" s="251"/>
      <c r="E77" s="251"/>
      <c r="F77" s="252" t="s">
        <v>3</v>
      </c>
      <c r="G77" s="253"/>
      <c r="H77" s="254"/>
      <c r="I77" s="255" t="s">
        <v>39</v>
      </c>
      <c r="J77" s="255"/>
      <c r="K77" s="255"/>
      <c r="L77" s="256" t="s">
        <v>105</v>
      </c>
      <c r="M77" s="257"/>
      <c r="N77" s="258"/>
      <c r="O77" s="248" t="s">
        <v>18</v>
      </c>
      <c r="P77" s="249"/>
      <c r="Q77" s="250"/>
      <c r="R77" s="94"/>
      <c r="S77" s="1"/>
      <c r="T77" s="1"/>
    </row>
    <row r="78" spans="1:21" ht="39.75" customHeight="1" x14ac:dyDescent="0.2">
      <c r="A78" s="183" t="s">
        <v>40</v>
      </c>
      <c r="B78" s="184"/>
      <c r="C78" s="47" t="s">
        <v>41</v>
      </c>
      <c r="D78" s="47" t="s">
        <v>42</v>
      </c>
      <c r="E78" s="47" t="s">
        <v>43</v>
      </c>
      <c r="F78" s="47" t="s">
        <v>41</v>
      </c>
      <c r="G78" s="47" t="s">
        <v>42</v>
      </c>
      <c r="H78" s="47" t="s">
        <v>43</v>
      </c>
      <c r="I78" s="48" t="s">
        <v>41</v>
      </c>
      <c r="J78" s="48" t="s">
        <v>42</v>
      </c>
      <c r="K78" s="47" t="s">
        <v>43</v>
      </c>
      <c r="L78" s="48" t="s">
        <v>41</v>
      </c>
      <c r="M78" s="48" t="s">
        <v>42</v>
      </c>
      <c r="N78" s="47" t="s">
        <v>43</v>
      </c>
      <c r="O78" s="108" t="s">
        <v>41</v>
      </c>
      <c r="P78" s="108" t="s">
        <v>42</v>
      </c>
      <c r="Q78" s="108" t="s">
        <v>43</v>
      </c>
      <c r="R78" s="94"/>
      <c r="S78" s="1"/>
      <c r="T78" s="1"/>
    </row>
    <row r="79" spans="1:21" ht="45" customHeight="1" x14ac:dyDescent="0.3">
      <c r="A79" s="183" t="s">
        <v>106</v>
      </c>
      <c r="B79" s="184"/>
      <c r="C79" s="130">
        <f>209850-21400+100+1540</f>
        <v>190090</v>
      </c>
      <c r="D79" s="130">
        <v>0</v>
      </c>
      <c r="E79" s="131">
        <v>21400</v>
      </c>
      <c r="F79" s="130">
        <f>158402+100+6+701+764</f>
        <v>159973</v>
      </c>
      <c r="G79" s="130">
        <v>0</v>
      </c>
      <c r="H79" s="131">
        <f>21878+251+83</f>
        <v>22212</v>
      </c>
      <c r="I79" s="130">
        <f>11766+168514-21878</f>
        <v>158402</v>
      </c>
      <c r="J79" s="131">
        <v>0</v>
      </c>
      <c r="K79" s="131">
        <f>16236+1828+1947+1327+246+294</f>
        <v>21878</v>
      </c>
      <c r="L79" s="130">
        <f>11766+168514-21878</f>
        <v>158402</v>
      </c>
      <c r="M79" s="131">
        <v>0</v>
      </c>
      <c r="N79" s="131">
        <f>16236+1828+1947+1327+246+294</f>
        <v>21878</v>
      </c>
      <c r="O79" s="109">
        <f>IF(C79=0,0,F79/C79)</f>
        <v>0.84156452206849386</v>
      </c>
      <c r="P79" s="109">
        <f t="shared" ref="P79:Q79" si="6">IF(D79=0,0,G79/D79)</f>
        <v>0</v>
      </c>
      <c r="Q79" s="109">
        <f t="shared" si="6"/>
        <v>1.0379439252336449</v>
      </c>
      <c r="R79" s="94"/>
      <c r="S79" s="1"/>
      <c r="T79" s="1"/>
    </row>
    <row r="80" spans="1:21" ht="27.75" customHeight="1" x14ac:dyDescent="0.3">
      <c r="A80" s="183" t="s">
        <v>44</v>
      </c>
      <c r="B80" s="184"/>
      <c r="C80" s="131">
        <f>59997-10700+50+770</f>
        <v>50117</v>
      </c>
      <c r="D80" s="132">
        <v>0</v>
      </c>
      <c r="E80" s="131">
        <v>10700</v>
      </c>
      <c r="F80" s="131">
        <f>52922+50+4+351+382</f>
        <v>53709</v>
      </c>
      <c r="G80" s="132">
        <v>0</v>
      </c>
      <c r="H80" s="131">
        <f>8995+126+42</f>
        <v>9163</v>
      </c>
      <c r="I80" s="131">
        <f>4639+57278-8995</f>
        <v>52922</v>
      </c>
      <c r="J80" s="131">
        <v>0</v>
      </c>
      <c r="K80" s="131">
        <f>535+86+114+6671+780+809</f>
        <v>8995</v>
      </c>
      <c r="L80" s="131">
        <f>4639+57278-8995</f>
        <v>52922</v>
      </c>
      <c r="M80" s="131">
        <v>0</v>
      </c>
      <c r="N80" s="131">
        <f>535+86+114+6671+780+809</f>
        <v>8995</v>
      </c>
      <c r="O80" s="109">
        <f t="shared" ref="O80:O88" si="7">IF(C80=0,0,F80/C80)</f>
        <v>1.0716722868487738</v>
      </c>
      <c r="P80" s="109">
        <f t="shared" ref="P80:P88" si="8">IF(D80=0,0,G80/D80)</f>
        <v>0</v>
      </c>
      <c r="Q80" s="109">
        <f t="shared" ref="Q80:Q88" si="9">IF(E80=0,0,H80/E80)</f>
        <v>0.85635514018691594</v>
      </c>
      <c r="R80" s="94"/>
      <c r="S80" s="1"/>
      <c r="T80" s="1"/>
    </row>
    <row r="81" spans="1:20" ht="27.75" customHeight="1" x14ac:dyDescent="0.3">
      <c r="A81" s="183" t="s">
        <v>45</v>
      </c>
      <c r="B81" s="184"/>
      <c r="C81" s="49">
        <f>C79/C80</f>
        <v>3.7929245565377019</v>
      </c>
      <c r="D81" s="49">
        <v>0</v>
      </c>
      <c r="E81" s="49">
        <f t="shared" ref="E81:N81" si="10">E79/E80</f>
        <v>2</v>
      </c>
      <c r="F81" s="49">
        <f t="shared" si="10"/>
        <v>2.9785138431175406</v>
      </c>
      <c r="G81" s="49">
        <v>0</v>
      </c>
      <c r="H81" s="49">
        <f t="shared" si="10"/>
        <v>2.4240969114918696</v>
      </c>
      <c r="I81" s="49">
        <f t="shared" si="10"/>
        <v>2.9931219530629982</v>
      </c>
      <c r="J81" s="49">
        <v>0</v>
      </c>
      <c r="K81" s="49">
        <f t="shared" si="10"/>
        <v>2.4322401334074484</v>
      </c>
      <c r="L81" s="49">
        <f t="shared" si="10"/>
        <v>2.9931219530629982</v>
      </c>
      <c r="M81" s="49">
        <v>0</v>
      </c>
      <c r="N81" s="49">
        <f t="shared" si="10"/>
        <v>2.4322401334074484</v>
      </c>
      <c r="O81" s="109">
        <f t="shared" si="7"/>
        <v>0.78528159437909295</v>
      </c>
      <c r="P81" s="109">
        <f t="shared" si="8"/>
        <v>0</v>
      </c>
      <c r="Q81" s="109">
        <f t="shared" si="9"/>
        <v>1.2120484557459348</v>
      </c>
      <c r="R81" s="94"/>
      <c r="S81" s="1"/>
      <c r="T81" s="1"/>
    </row>
    <row r="82" spans="1:20" ht="40.5" customHeight="1" x14ac:dyDescent="0.2">
      <c r="A82" s="183" t="s">
        <v>107</v>
      </c>
      <c r="B82" s="184"/>
      <c r="C82" s="132">
        <f t="shared" ref="C82:F82" si="11">SUM(C84:C87)</f>
        <v>63973</v>
      </c>
      <c r="D82" s="132">
        <f t="shared" si="11"/>
        <v>800</v>
      </c>
      <c r="E82" s="132">
        <f t="shared" si="11"/>
        <v>3110</v>
      </c>
      <c r="F82" s="132">
        <f t="shared" si="11"/>
        <v>87456</v>
      </c>
      <c r="G82" s="132">
        <f>SUM(G84:G87)</f>
        <v>367</v>
      </c>
      <c r="H82" s="132">
        <f t="shared" ref="H82:N82" si="12">SUM(H84:H87)</f>
        <v>3219</v>
      </c>
      <c r="I82" s="132">
        <f t="shared" si="12"/>
        <v>76594</v>
      </c>
      <c r="J82" s="132">
        <f t="shared" si="12"/>
        <v>367</v>
      </c>
      <c r="K82" s="132">
        <f t="shared" si="12"/>
        <v>3113</v>
      </c>
      <c r="L82" s="132">
        <f t="shared" si="12"/>
        <v>76594</v>
      </c>
      <c r="M82" s="132">
        <f t="shared" si="12"/>
        <v>367</v>
      </c>
      <c r="N82" s="132">
        <f t="shared" si="12"/>
        <v>3113</v>
      </c>
      <c r="O82" s="109">
        <f t="shared" si="7"/>
        <v>1.3670767354977882</v>
      </c>
      <c r="P82" s="109">
        <f t="shared" si="8"/>
        <v>0.45874999999999999</v>
      </c>
      <c r="Q82" s="109">
        <f t="shared" si="9"/>
        <v>1.0350482315112539</v>
      </c>
      <c r="R82" s="94"/>
      <c r="S82" s="1"/>
      <c r="T82" s="1"/>
    </row>
    <row r="83" spans="1:20" ht="18.75" x14ac:dyDescent="0.3">
      <c r="A83" s="181" t="s">
        <v>2</v>
      </c>
      <c r="B83" s="182"/>
      <c r="C83" s="132"/>
      <c r="D83" s="132"/>
      <c r="E83" s="131"/>
      <c r="F83" s="132"/>
      <c r="G83" s="132"/>
      <c r="H83" s="131"/>
      <c r="I83" s="132"/>
      <c r="J83" s="131"/>
      <c r="K83" s="131"/>
      <c r="L83" s="131"/>
      <c r="M83" s="131"/>
      <c r="N83" s="131"/>
      <c r="O83" s="109">
        <f t="shared" si="7"/>
        <v>0</v>
      </c>
      <c r="P83" s="109">
        <f t="shared" si="8"/>
        <v>0</v>
      </c>
      <c r="Q83" s="109">
        <f t="shared" si="9"/>
        <v>0</v>
      </c>
      <c r="R83" s="94"/>
      <c r="S83" s="1"/>
      <c r="T83" s="1"/>
    </row>
    <row r="84" spans="1:20" ht="18.75" x14ac:dyDescent="0.3">
      <c r="A84" s="181" t="s">
        <v>108</v>
      </c>
      <c r="B84" s="182"/>
      <c r="C84" s="132">
        <v>48023</v>
      </c>
      <c r="D84" s="132">
        <v>800</v>
      </c>
      <c r="E84" s="131">
        <v>1284</v>
      </c>
      <c r="F84" s="132">
        <f>40423+7404+2000+30</f>
        <v>49857</v>
      </c>
      <c r="G84" s="132">
        <v>367</v>
      </c>
      <c r="H84" s="131">
        <v>1224</v>
      </c>
      <c r="I84" s="132">
        <f>1560+348+35746+4360-367-1224+30</f>
        <v>40453</v>
      </c>
      <c r="J84" s="131">
        <v>367</v>
      </c>
      <c r="K84" s="131">
        <f>1189+3+32</f>
        <v>1224</v>
      </c>
      <c r="L84" s="132">
        <f>1560+348+35746+4360-367-1224+30</f>
        <v>40453</v>
      </c>
      <c r="M84" s="131">
        <v>367</v>
      </c>
      <c r="N84" s="131">
        <f>1189+3+32</f>
        <v>1224</v>
      </c>
      <c r="O84" s="109">
        <f t="shared" si="7"/>
        <v>1.0381900339420693</v>
      </c>
      <c r="P84" s="109">
        <f t="shared" si="8"/>
        <v>0.45874999999999999</v>
      </c>
      <c r="Q84" s="109">
        <f t="shared" si="9"/>
        <v>0.95327102803738317</v>
      </c>
      <c r="R84" s="94"/>
      <c r="S84" s="1"/>
      <c r="T84" s="1"/>
    </row>
    <row r="85" spans="1:20" ht="18.75" x14ac:dyDescent="0.3">
      <c r="A85" s="181" t="s">
        <v>109</v>
      </c>
      <c r="B85" s="182"/>
      <c r="C85" s="132">
        <v>5009</v>
      </c>
      <c r="D85" s="132">
        <v>0</v>
      </c>
      <c r="E85" s="131">
        <v>0</v>
      </c>
      <c r="F85" s="132">
        <v>5009</v>
      </c>
      <c r="G85" s="132">
        <v>0</v>
      </c>
      <c r="H85" s="131">
        <v>0</v>
      </c>
      <c r="I85" s="132">
        <f>4474+535</f>
        <v>5009</v>
      </c>
      <c r="J85" s="131">
        <v>0</v>
      </c>
      <c r="K85" s="131">
        <v>0</v>
      </c>
      <c r="L85" s="132">
        <f>4474+535</f>
        <v>5009</v>
      </c>
      <c r="M85" s="131">
        <v>0</v>
      </c>
      <c r="N85" s="131">
        <v>0</v>
      </c>
      <c r="O85" s="109">
        <f t="shared" si="7"/>
        <v>1</v>
      </c>
      <c r="P85" s="109">
        <f t="shared" si="8"/>
        <v>0</v>
      </c>
      <c r="Q85" s="109">
        <f t="shared" si="9"/>
        <v>0</v>
      </c>
      <c r="R85" s="94"/>
      <c r="S85" s="1"/>
      <c r="T85" s="1"/>
    </row>
    <row r="86" spans="1:20" ht="18.75" x14ac:dyDescent="0.3">
      <c r="A86" s="181" t="s">
        <v>110</v>
      </c>
      <c r="B86" s="182"/>
      <c r="C86" s="132">
        <v>5660</v>
      </c>
      <c r="D86" s="132">
        <v>0</v>
      </c>
      <c r="E86" s="131">
        <v>1826</v>
      </c>
      <c r="F86" s="132">
        <f>25951+848</f>
        <v>26799</v>
      </c>
      <c r="G86" s="132">
        <v>0</v>
      </c>
      <c r="H86" s="131">
        <f>1889+74+32</f>
        <v>1995</v>
      </c>
      <c r="I86" s="132">
        <f>26550+1290-1889</f>
        <v>25951</v>
      </c>
      <c r="J86" s="131">
        <v>0</v>
      </c>
      <c r="K86" s="131">
        <f>1143+106+640</f>
        <v>1889</v>
      </c>
      <c r="L86" s="132">
        <f>26550+1290-1889</f>
        <v>25951</v>
      </c>
      <c r="M86" s="131">
        <v>0</v>
      </c>
      <c r="N86" s="131">
        <f>1143+106+640</f>
        <v>1889</v>
      </c>
      <c r="O86" s="109">
        <f t="shared" si="7"/>
        <v>4.7348056537102474</v>
      </c>
      <c r="P86" s="109">
        <f t="shared" si="8"/>
        <v>0</v>
      </c>
      <c r="Q86" s="109">
        <f t="shared" si="9"/>
        <v>1.0925520262869661</v>
      </c>
      <c r="R86" s="94"/>
      <c r="S86" s="1"/>
      <c r="T86" s="1"/>
    </row>
    <row r="87" spans="1:20" ht="18.75" x14ac:dyDescent="0.3">
      <c r="A87" s="181" t="s">
        <v>111</v>
      </c>
      <c r="B87" s="182"/>
      <c r="C87" s="132">
        <v>5281</v>
      </c>
      <c r="D87" s="132">
        <v>0</v>
      </c>
      <c r="E87" s="131">
        <v>0</v>
      </c>
      <c r="F87" s="132">
        <f>5181+100+510</f>
        <v>5791</v>
      </c>
      <c r="G87" s="132">
        <v>0</v>
      </c>
      <c r="H87" s="131">
        <v>0</v>
      </c>
      <c r="I87" s="132">
        <f>266+3966+937+12</f>
        <v>5181</v>
      </c>
      <c r="J87" s="131">
        <v>0</v>
      </c>
      <c r="K87" s="131">
        <v>0</v>
      </c>
      <c r="L87" s="132">
        <f>266+3966+937+12</f>
        <v>5181</v>
      </c>
      <c r="M87" s="131">
        <v>0</v>
      </c>
      <c r="N87" s="131">
        <v>0</v>
      </c>
      <c r="O87" s="109">
        <f t="shared" si="7"/>
        <v>1.0965726188221927</v>
      </c>
      <c r="P87" s="109">
        <f t="shared" si="8"/>
        <v>0</v>
      </c>
      <c r="Q87" s="109">
        <f t="shared" si="9"/>
        <v>0</v>
      </c>
      <c r="R87" s="94"/>
      <c r="S87" s="1"/>
      <c r="T87" s="1"/>
    </row>
    <row r="88" spans="1:20" ht="18.75" x14ac:dyDescent="0.3">
      <c r="A88" s="183" t="s">
        <v>112</v>
      </c>
      <c r="B88" s="184"/>
      <c r="C88" s="132">
        <v>23510</v>
      </c>
      <c r="D88" s="132">
        <v>0</v>
      </c>
      <c r="E88" s="131">
        <v>2790</v>
      </c>
      <c r="F88" s="132">
        <f>21673+822+545</f>
        <v>23040</v>
      </c>
      <c r="G88" s="132">
        <v>0</v>
      </c>
      <c r="H88" s="131">
        <f>3107+55</f>
        <v>3162</v>
      </c>
      <c r="I88" s="132">
        <f>1929+22851-3107</f>
        <v>21673</v>
      </c>
      <c r="J88" s="131">
        <v>0</v>
      </c>
      <c r="K88" s="131">
        <f>1221+111+1648+43+4+80</f>
        <v>3107</v>
      </c>
      <c r="L88" s="132">
        <f>1929+22851-3107</f>
        <v>21673</v>
      </c>
      <c r="M88" s="131">
        <v>0</v>
      </c>
      <c r="N88" s="131">
        <f>1221+111+1648+43+4+80</f>
        <v>3107</v>
      </c>
      <c r="O88" s="109">
        <f t="shared" si="7"/>
        <v>0.98000850701829012</v>
      </c>
      <c r="P88" s="109">
        <f t="shared" si="8"/>
        <v>0</v>
      </c>
      <c r="Q88" s="109">
        <f t="shared" si="9"/>
        <v>1.1333333333333333</v>
      </c>
      <c r="R88" s="94"/>
      <c r="S88" s="1"/>
      <c r="T88" s="1"/>
    </row>
    <row r="89" spans="1:20" ht="18.75" x14ac:dyDescent="0.2">
      <c r="A89" s="246" t="s">
        <v>46</v>
      </c>
      <c r="B89" s="247"/>
      <c r="C89" s="50" t="s">
        <v>9</v>
      </c>
      <c r="D89" s="50" t="s">
        <v>9</v>
      </c>
      <c r="E89" s="50" t="s">
        <v>9</v>
      </c>
      <c r="F89" s="133">
        <f t="shared" ref="F89:H89" si="13">F79+F82+F88</f>
        <v>270469</v>
      </c>
      <c r="G89" s="133">
        <f t="shared" si="13"/>
        <v>367</v>
      </c>
      <c r="H89" s="133">
        <f t="shared" si="13"/>
        <v>28593</v>
      </c>
      <c r="I89" s="133">
        <f>I79+I82+I88</f>
        <v>256669</v>
      </c>
      <c r="J89" s="133">
        <f t="shared" ref="J89:N89" si="14">J79+J82+J88</f>
        <v>367</v>
      </c>
      <c r="K89" s="133">
        <f t="shared" si="14"/>
        <v>28098</v>
      </c>
      <c r="L89" s="133">
        <f t="shared" si="14"/>
        <v>256669</v>
      </c>
      <c r="M89" s="133">
        <f t="shared" si="14"/>
        <v>367</v>
      </c>
      <c r="N89" s="133">
        <f t="shared" si="14"/>
        <v>28098</v>
      </c>
      <c r="O89" s="107"/>
      <c r="P89" s="107"/>
      <c r="Q89" s="107"/>
      <c r="R89" s="94"/>
      <c r="S89" s="1"/>
      <c r="T89" s="1"/>
    </row>
    <row r="90" spans="1:20" ht="18.75" x14ac:dyDescent="0.2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59"/>
      <c r="N90" s="59"/>
      <c r="P90" s="34"/>
      <c r="Q90" s="34"/>
      <c r="R90" s="94"/>
      <c r="S90" s="1"/>
      <c r="T90" s="1"/>
    </row>
    <row r="91" spans="1:20" ht="18.75" x14ac:dyDescent="0.2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P91" s="34"/>
      <c r="Q91" s="34"/>
      <c r="R91" s="59"/>
      <c r="S91" s="1"/>
      <c r="T91" s="1"/>
    </row>
    <row r="92" spans="1:20" ht="18.75" x14ac:dyDescent="0.2">
      <c r="A92" s="192" t="s">
        <v>47</v>
      </c>
      <c r="B92" s="193"/>
      <c r="C92" s="193"/>
      <c r="D92" s="194"/>
      <c r="E92" s="5" t="s">
        <v>36</v>
      </c>
      <c r="F92" s="5" t="s">
        <v>3</v>
      </c>
      <c r="G92" s="87" t="s">
        <v>48</v>
      </c>
      <c r="J92" s="59"/>
      <c r="K92" s="59"/>
      <c r="L92" s="59"/>
      <c r="M92" s="59"/>
      <c r="N92" s="59"/>
      <c r="P92" s="34"/>
      <c r="Q92" s="34"/>
      <c r="R92" s="59"/>
      <c r="S92" s="1"/>
      <c r="T92" s="1"/>
    </row>
    <row r="93" spans="1:20" ht="18.75" x14ac:dyDescent="0.2">
      <c r="A93" s="195" t="s">
        <v>49</v>
      </c>
      <c r="B93" s="195"/>
      <c r="C93" s="195"/>
      <c r="D93" s="195"/>
      <c r="E93" s="5">
        <v>750</v>
      </c>
      <c r="F93" s="5">
        <v>983</v>
      </c>
      <c r="G93" s="83">
        <f t="shared" ref="G93:G101" si="15">IF(E93=0,0,F93/E93)</f>
        <v>1.3106666666666666</v>
      </c>
      <c r="J93" s="59"/>
      <c r="K93" s="59"/>
      <c r="L93" s="59"/>
      <c r="M93" s="59"/>
      <c r="N93" s="59"/>
      <c r="P93" s="34"/>
      <c r="Q93" s="34"/>
      <c r="R93" s="59"/>
      <c r="S93" s="1"/>
      <c r="T93" s="1"/>
    </row>
    <row r="94" spans="1:20" ht="18.75" x14ac:dyDescent="0.2">
      <c r="A94" s="195" t="s">
        <v>56</v>
      </c>
      <c r="B94" s="195"/>
      <c r="C94" s="195"/>
      <c r="D94" s="195"/>
      <c r="E94" s="39">
        <v>4301</v>
      </c>
      <c r="F94" s="39">
        <v>4384</v>
      </c>
      <c r="G94" s="83">
        <f t="shared" si="15"/>
        <v>1.01929783771216</v>
      </c>
      <c r="J94" s="59"/>
      <c r="K94" s="59"/>
      <c r="L94" s="59"/>
      <c r="M94" s="59"/>
      <c r="N94" s="59"/>
      <c r="P94" s="34"/>
      <c r="Q94" s="34"/>
      <c r="R94" s="59"/>
      <c r="S94" s="1"/>
      <c r="T94" s="1"/>
    </row>
    <row r="95" spans="1:20" ht="18.75" x14ac:dyDescent="0.2">
      <c r="A95" s="195" t="s">
        <v>74</v>
      </c>
      <c r="B95" s="195"/>
      <c r="C95" s="195"/>
      <c r="D95" s="195"/>
      <c r="E95" s="21">
        <v>4700</v>
      </c>
      <c r="F95" s="21">
        <v>4735</v>
      </c>
      <c r="G95" s="83">
        <f t="shared" si="15"/>
        <v>1.0074468085106383</v>
      </c>
      <c r="J95" s="59"/>
      <c r="K95" s="59"/>
      <c r="L95" s="59"/>
      <c r="M95" s="59"/>
      <c r="N95" s="59"/>
      <c r="P95" s="34"/>
      <c r="Q95" s="34"/>
      <c r="R95" s="59"/>
      <c r="S95" s="1"/>
      <c r="T95" s="1"/>
    </row>
    <row r="96" spans="1:20" ht="18.75" x14ac:dyDescent="0.2">
      <c r="A96" s="195" t="s">
        <v>91</v>
      </c>
      <c r="B96" s="195"/>
      <c r="C96" s="195"/>
      <c r="D96" s="195"/>
      <c r="E96" s="21">
        <v>800</v>
      </c>
      <c r="F96" s="21">
        <v>810</v>
      </c>
      <c r="G96" s="83">
        <f t="shared" si="15"/>
        <v>1.0125</v>
      </c>
      <c r="J96" s="59"/>
      <c r="K96" s="59"/>
      <c r="L96" s="59"/>
      <c r="M96" s="59"/>
      <c r="N96" s="59"/>
      <c r="P96" s="34"/>
      <c r="Q96" s="34"/>
      <c r="R96" s="59"/>
      <c r="S96" s="1"/>
      <c r="T96" s="1"/>
    </row>
    <row r="97" spans="1:20" ht="18.75" x14ac:dyDescent="0.2">
      <c r="A97" s="195" t="s">
        <v>50</v>
      </c>
      <c r="B97" s="195"/>
      <c r="C97" s="195"/>
      <c r="D97" s="195"/>
      <c r="E97" s="21">
        <v>18353</v>
      </c>
      <c r="F97" s="21">
        <v>17284</v>
      </c>
      <c r="G97" s="83">
        <f t="shared" si="15"/>
        <v>0.94175339181605189</v>
      </c>
      <c r="J97" s="59"/>
      <c r="K97" s="59"/>
      <c r="L97" s="59"/>
      <c r="M97" s="59"/>
      <c r="N97" s="59"/>
      <c r="P97" s="34"/>
      <c r="Q97" s="34"/>
      <c r="R97" s="59"/>
      <c r="S97" s="1"/>
      <c r="T97" s="1"/>
    </row>
    <row r="98" spans="1:20" ht="18.75" x14ac:dyDescent="0.2">
      <c r="A98" s="195" t="s">
        <v>75</v>
      </c>
      <c r="B98" s="195"/>
      <c r="C98" s="195"/>
      <c r="D98" s="195"/>
      <c r="E98" s="21">
        <v>282</v>
      </c>
      <c r="F98" s="21">
        <v>282</v>
      </c>
      <c r="G98" s="83">
        <f t="shared" si="15"/>
        <v>1</v>
      </c>
      <c r="J98" s="59"/>
      <c r="K98" s="59"/>
      <c r="L98" s="59"/>
      <c r="M98" s="59"/>
      <c r="N98" s="59"/>
      <c r="P98" s="34"/>
      <c r="Q98" s="34"/>
      <c r="R98" s="59"/>
      <c r="S98" s="1"/>
      <c r="T98" s="1"/>
    </row>
    <row r="99" spans="1:20" ht="37.9" customHeight="1" x14ac:dyDescent="0.2">
      <c r="A99" s="195" t="s">
        <v>76</v>
      </c>
      <c r="B99" s="195"/>
      <c r="C99" s="195"/>
      <c r="D99" s="195"/>
      <c r="E99" s="21">
        <v>42</v>
      </c>
      <c r="F99" s="21">
        <v>46</v>
      </c>
      <c r="G99" s="83">
        <f t="shared" si="15"/>
        <v>1.0952380952380953</v>
      </c>
      <c r="J99" s="59"/>
      <c r="K99" s="59"/>
      <c r="L99" s="59"/>
      <c r="M99" s="59"/>
      <c r="N99" s="59"/>
      <c r="P99" s="34"/>
      <c r="Q99" s="34"/>
      <c r="R99" s="59"/>
      <c r="S99" s="1"/>
      <c r="T99" s="1"/>
    </row>
    <row r="100" spans="1:20" ht="18.75" x14ac:dyDescent="0.2">
      <c r="A100" s="195" t="s">
        <v>77</v>
      </c>
      <c r="B100" s="195"/>
      <c r="C100" s="195"/>
      <c r="D100" s="195"/>
      <c r="E100" s="21">
        <v>5312</v>
      </c>
      <c r="F100" s="21">
        <v>5300</v>
      </c>
      <c r="G100" s="83">
        <f t="shared" si="15"/>
        <v>0.99774096385542166</v>
      </c>
      <c r="J100" s="59"/>
      <c r="K100" s="59"/>
      <c r="L100" s="59"/>
      <c r="M100" s="59"/>
      <c r="N100" s="59"/>
      <c r="P100" s="34"/>
      <c r="Q100" s="34"/>
      <c r="R100" s="59"/>
      <c r="S100" s="1"/>
      <c r="T100" s="1"/>
    </row>
    <row r="101" spans="1:20" ht="18.75" x14ac:dyDescent="0.2">
      <c r="A101" s="195" t="s">
        <v>78</v>
      </c>
      <c r="B101" s="195"/>
      <c r="C101" s="195"/>
      <c r="D101" s="195"/>
      <c r="E101" s="21">
        <v>2401</v>
      </c>
      <c r="F101" s="21">
        <v>1722</v>
      </c>
      <c r="G101" s="83">
        <f t="shared" si="15"/>
        <v>0.71720116618075802</v>
      </c>
      <c r="J101" s="59"/>
      <c r="K101" s="59"/>
      <c r="L101" s="59"/>
      <c r="M101" s="59"/>
      <c r="N101" s="59"/>
      <c r="P101" s="34"/>
      <c r="Q101" s="34"/>
      <c r="R101" s="59"/>
      <c r="S101" s="1"/>
      <c r="T101" s="1"/>
    </row>
    <row r="102" spans="1:20" ht="18.75" x14ac:dyDescent="0.2">
      <c r="A102" s="195" t="s">
        <v>7</v>
      </c>
      <c r="B102" s="195"/>
      <c r="C102" s="195"/>
      <c r="D102" s="195"/>
      <c r="E102" s="51" t="s">
        <v>9</v>
      </c>
      <c r="F102" s="134">
        <v>0.20499999999999999</v>
      </c>
      <c r="G102" s="51" t="s">
        <v>9</v>
      </c>
      <c r="J102" s="59"/>
      <c r="K102" s="59"/>
      <c r="L102" s="59"/>
      <c r="M102" s="59"/>
      <c r="N102" s="59"/>
      <c r="P102" s="34"/>
      <c r="Q102" s="34"/>
      <c r="R102" s="59"/>
      <c r="S102" s="1"/>
      <c r="T102" s="1"/>
    </row>
    <row r="103" spans="1:20" ht="21.75" customHeight="1" x14ac:dyDescent="0.2">
      <c r="A103" s="195" t="s">
        <v>25</v>
      </c>
      <c r="B103" s="195"/>
      <c r="C103" s="195"/>
      <c r="D103" s="195"/>
      <c r="E103" s="51" t="s">
        <v>9</v>
      </c>
      <c r="F103" s="134">
        <v>0.626</v>
      </c>
      <c r="G103" s="51" t="s">
        <v>9</v>
      </c>
      <c r="J103" s="59"/>
      <c r="K103" s="59"/>
      <c r="L103" s="59"/>
      <c r="M103" s="59"/>
      <c r="N103" s="59"/>
      <c r="P103" s="34"/>
      <c r="Q103" s="34"/>
      <c r="R103" s="59"/>
      <c r="S103" s="1"/>
      <c r="T103" s="1"/>
    </row>
    <row r="104" spans="1:20" ht="36.75" customHeight="1" x14ac:dyDescent="0.2">
      <c r="A104" s="195" t="s">
        <v>26</v>
      </c>
      <c r="B104" s="195"/>
      <c r="C104" s="195"/>
      <c r="D104" s="195"/>
      <c r="E104" s="51" t="s">
        <v>9</v>
      </c>
      <c r="F104" s="134">
        <v>0.374</v>
      </c>
      <c r="G104" s="51" t="s">
        <v>9</v>
      </c>
      <c r="J104" s="59"/>
      <c r="K104" s="59"/>
      <c r="L104" s="59"/>
      <c r="M104" s="59"/>
      <c r="N104" s="59"/>
      <c r="P104" s="34"/>
      <c r="Q104" s="34"/>
      <c r="R104" s="59"/>
      <c r="S104" s="1"/>
      <c r="T104" s="1"/>
    </row>
    <row r="105" spans="1:20" ht="19.5" thickBot="1" x14ac:dyDescent="0.25">
      <c r="A105" s="22"/>
      <c r="B105" s="25"/>
      <c r="C105" s="59"/>
      <c r="D105" s="25"/>
      <c r="E105" s="59"/>
      <c r="F105" s="94"/>
      <c r="G105" s="59"/>
      <c r="J105" s="94"/>
      <c r="K105" s="59"/>
      <c r="L105" s="59"/>
      <c r="M105" s="59"/>
      <c r="N105" s="59"/>
      <c r="P105" s="34"/>
      <c r="Q105" s="34"/>
      <c r="R105" s="59"/>
      <c r="S105" s="1"/>
      <c r="T105" s="1"/>
    </row>
    <row r="106" spans="1:20" ht="18.75" customHeight="1" x14ac:dyDescent="0.2">
      <c r="A106" s="196"/>
      <c r="B106" s="197"/>
      <c r="C106" s="197"/>
      <c r="D106" s="198"/>
      <c r="E106" s="188"/>
      <c r="F106" s="190" t="s">
        <v>51</v>
      </c>
      <c r="G106" s="191"/>
      <c r="J106" s="94"/>
      <c r="L106" s="59"/>
      <c r="M106" s="59"/>
      <c r="N106" s="59"/>
      <c r="P106" s="34"/>
      <c r="Q106" s="34"/>
      <c r="R106" s="59"/>
      <c r="S106" s="1"/>
      <c r="T106" s="1"/>
    </row>
    <row r="107" spans="1:20" ht="45" customHeight="1" x14ac:dyDescent="0.2">
      <c r="A107" s="199"/>
      <c r="B107" s="200"/>
      <c r="C107" s="200"/>
      <c r="D107" s="201"/>
      <c r="E107" s="189"/>
      <c r="F107" s="21" t="s">
        <v>5</v>
      </c>
      <c r="G107" s="111" t="s">
        <v>52</v>
      </c>
      <c r="J107" s="94"/>
      <c r="L107" s="59"/>
      <c r="M107" s="59"/>
      <c r="N107" s="59"/>
      <c r="P107" s="34"/>
      <c r="Q107" s="34"/>
      <c r="R107" s="59"/>
      <c r="S107" s="1"/>
      <c r="T107" s="1"/>
    </row>
    <row r="108" spans="1:20" ht="18.75" customHeight="1" x14ac:dyDescent="0.2">
      <c r="A108" s="185" t="s">
        <v>20</v>
      </c>
      <c r="B108" s="186"/>
      <c r="C108" s="186"/>
      <c r="D108" s="187"/>
      <c r="E108" s="95" t="s">
        <v>9</v>
      </c>
      <c r="F108" s="95">
        <v>16</v>
      </c>
      <c r="G108" s="64">
        <v>0</v>
      </c>
      <c r="J108" s="94"/>
      <c r="L108" s="59"/>
      <c r="M108" s="59"/>
      <c r="N108" s="59"/>
      <c r="P108" s="34"/>
      <c r="Q108" s="34"/>
      <c r="R108" s="59"/>
      <c r="S108" s="1"/>
      <c r="T108" s="1"/>
    </row>
    <row r="109" spans="1:20" ht="18.75" customHeight="1" x14ac:dyDescent="0.25">
      <c r="A109" s="185" t="s">
        <v>19</v>
      </c>
      <c r="B109" s="186"/>
      <c r="C109" s="186"/>
      <c r="D109" s="187"/>
      <c r="E109" s="95" t="s">
        <v>9</v>
      </c>
      <c r="F109" s="95">
        <v>0</v>
      </c>
      <c r="G109" s="64">
        <v>0</v>
      </c>
      <c r="J109" s="94"/>
      <c r="L109" s="59"/>
      <c r="M109" s="59"/>
      <c r="N109" s="59"/>
      <c r="P109" s="34"/>
      <c r="Q109" s="34"/>
      <c r="R109" s="11"/>
    </row>
    <row r="110" spans="1:20" ht="26.25" customHeight="1" thickBot="1" x14ac:dyDescent="0.3">
      <c r="A110" s="185" t="s">
        <v>0</v>
      </c>
      <c r="B110" s="186"/>
      <c r="C110" s="186"/>
      <c r="D110" s="187"/>
      <c r="E110" s="98" t="s">
        <v>9</v>
      </c>
      <c r="F110" s="98">
        <v>1</v>
      </c>
      <c r="G110" s="65">
        <v>1</v>
      </c>
      <c r="J110" s="94"/>
      <c r="L110" s="59"/>
      <c r="M110" s="59"/>
      <c r="N110" s="59"/>
      <c r="P110" s="34"/>
      <c r="Q110" s="34"/>
      <c r="R110" s="11"/>
    </row>
    <row r="111" spans="1:20" ht="18.75" customHeight="1" x14ac:dyDescent="0.2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P111" s="34"/>
      <c r="Q111" s="34"/>
    </row>
    <row r="112" spans="1:20" ht="18.75" x14ac:dyDescent="0.3">
      <c r="A112" s="23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P112" s="40"/>
      <c r="Q112" s="19"/>
      <c r="R112" s="11"/>
    </row>
    <row r="113" spans="1:18" ht="18.75" x14ac:dyDescent="0.3">
      <c r="A113" s="228" t="s">
        <v>55</v>
      </c>
      <c r="B113" s="228"/>
      <c r="C113" s="228"/>
      <c r="D113" s="228"/>
      <c r="E113" s="228"/>
      <c r="F113" s="228"/>
      <c r="G113" s="40"/>
      <c r="H113" s="40"/>
      <c r="I113" s="40"/>
      <c r="J113" s="40"/>
      <c r="K113" s="40"/>
      <c r="L113" s="40"/>
      <c r="M113" s="40"/>
      <c r="N113" s="40"/>
      <c r="P113" s="11"/>
      <c r="Q113" s="11"/>
      <c r="R113" s="11"/>
    </row>
    <row r="114" spans="1:18" ht="19.5" thickBot="1" x14ac:dyDescent="0.35">
      <c r="A114" s="58"/>
      <c r="B114" s="58"/>
      <c r="C114" s="58"/>
      <c r="D114" s="58"/>
      <c r="E114" s="58"/>
      <c r="F114" s="58"/>
      <c r="G114" s="58"/>
      <c r="H114" s="58"/>
      <c r="I114" s="40"/>
      <c r="J114" s="40"/>
      <c r="K114" s="40"/>
      <c r="L114" s="40"/>
      <c r="M114" s="40"/>
      <c r="N114" s="40"/>
      <c r="P114" s="11"/>
      <c r="Q114" s="11"/>
      <c r="R114" s="11"/>
    </row>
    <row r="115" spans="1:18" ht="48.75" customHeight="1" x14ac:dyDescent="0.3">
      <c r="A115" s="238" t="s">
        <v>101</v>
      </c>
      <c r="B115" s="239"/>
      <c r="C115" s="113" t="s">
        <v>114</v>
      </c>
      <c r="D115" s="113" t="s">
        <v>92</v>
      </c>
      <c r="E115" s="114" t="s">
        <v>98</v>
      </c>
      <c r="F115" s="58"/>
      <c r="G115" s="58"/>
      <c r="H115" s="58"/>
      <c r="I115" s="40"/>
      <c r="J115" s="40"/>
      <c r="K115" s="40"/>
      <c r="L115" s="40"/>
      <c r="M115" s="40"/>
      <c r="N115" s="40"/>
      <c r="P115" s="11"/>
      <c r="Q115" s="11"/>
      <c r="R115" s="11"/>
    </row>
    <row r="116" spans="1:18" ht="18.75" x14ac:dyDescent="0.3">
      <c r="A116" s="210" t="s">
        <v>86</v>
      </c>
      <c r="B116" s="211"/>
      <c r="C116" s="90">
        <f>SUM(C118:C125)</f>
        <v>120</v>
      </c>
      <c r="D116" s="90">
        <f t="shared" ref="D116" si="16">SUM(D118:D125)</f>
        <v>108</v>
      </c>
      <c r="E116" s="88">
        <f>C116-D116</f>
        <v>12</v>
      </c>
      <c r="F116" s="58"/>
      <c r="G116" s="58"/>
      <c r="H116" s="58"/>
      <c r="I116" s="11"/>
      <c r="J116" s="11"/>
      <c r="K116" s="11"/>
      <c r="L116" s="11"/>
      <c r="M116" s="11"/>
      <c r="N116" s="11"/>
      <c r="P116" s="11"/>
      <c r="Q116" s="11"/>
      <c r="R116" s="11"/>
    </row>
    <row r="117" spans="1:18" ht="18.75" x14ac:dyDescent="0.3">
      <c r="A117" s="244" t="s">
        <v>85</v>
      </c>
      <c r="B117" s="245"/>
      <c r="C117" s="6"/>
      <c r="D117" s="44"/>
      <c r="E117" s="88"/>
      <c r="F117" s="58"/>
      <c r="G117" s="58"/>
      <c r="H117" s="58"/>
      <c r="I117" s="11"/>
      <c r="J117" s="11"/>
      <c r="K117" s="11"/>
      <c r="L117" s="11"/>
      <c r="M117" s="11"/>
      <c r="N117" s="11"/>
      <c r="P117" s="11"/>
      <c r="Q117" s="11"/>
      <c r="R117" s="11"/>
    </row>
    <row r="118" spans="1:18" ht="18.75" x14ac:dyDescent="0.3">
      <c r="A118" s="240" t="s">
        <v>122</v>
      </c>
      <c r="B118" s="241"/>
      <c r="C118" s="6">
        <v>0</v>
      </c>
      <c r="D118" s="44">
        <v>20</v>
      </c>
      <c r="E118" s="88">
        <f>C118-D118</f>
        <v>-20</v>
      </c>
      <c r="F118" s="58"/>
      <c r="G118" s="58"/>
      <c r="H118" s="58"/>
      <c r="I118" s="11"/>
      <c r="J118" s="11"/>
      <c r="K118" s="11"/>
      <c r="L118" s="11"/>
      <c r="M118" s="11"/>
      <c r="N118" s="11"/>
      <c r="P118" s="11"/>
      <c r="Q118" s="11"/>
      <c r="R118" s="11"/>
    </row>
    <row r="119" spans="1:18" ht="18.75" x14ac:dyDescent="0.3">
      <c r="A119" s="240" t="s">
        <v>123</v>
      </c>
      <c r="B119" s="241"/>
      <c r="C119" s="6">
        <v>36</v>
      </c>
      <c r="D119" s="44">
        <v>40</v>
      </c>
      <c r="E119" s="88">
        <f>C119-D119</f>
        <v>-4</v>
      </c>
      <c r="F119" s="58"/>
      <c r="G119" s="58"/>
      <c r="H119" s="58"/>
      <c r="I119" s="11"/>
      <c r="J119" s="11"/>
      <c r="K119" s="11"/>
      <c r="L119" s="11"/>
      <c r="M119" s="11"/>
      <c r="N119" s="11"/>
      <c r="P119" s="11"/>
      <c r="Q119" s="11"/>
      <c r="R119" s="11"/>
    </row>
    <row r="120" spans="1:18" ht="18.75" x14ac:dyDescent="0.3">
      <c r="A120" s="242" t="s">
        <v>121</v>
      </c>
      <c r="B120" s="243"/>
      <c r="C120" s="127">
        <v>35</v>
      </c>
      <c r="D120" s="128">
        <v>40</v>
      </c>
      <c r="E120" s="129">
        <f>C120-D120</f>
        <v>-5</v>
      </c>
      <c r="F120" s="58"/>
      <c r="G120" s="58"/>
      <c r="H120" s="58"/>
      <c r="I120" s="11"/>
      <c r="J120" s="11"/>
      <c r="K120" s="11"/>
      <c r="L120" s="11"/>
      <c r="M120" s="11"/>
      <c r="N120" s="11"/>
      <c r="P120" s="11"/>
      <c r="Q120" s="11"/>
      <c r="R120" s="11"/>
    </row>
    <row r="121" spans="1:18" ht="18.75" x14ac:dyDescent="0.3">
      <c r="A121" s="242" t="s">
        <v>138</v>
      </c>
      <c r="B121" s="243"/>
      <c r="C121" s="127">
        <v>9</v>
      </c>
      <c r="D121" s="128">
        <v>0</v>
      </c>
      <c r="E121" s="129">
        <f t="shared" ref="E121:E124" si="17">C121-D121</f>
        <v>9</v>
      </c>
      <c r="F121" s="58"/>
      <c r="G121" s="58"/>
      <c r="H121" s="58"/>
      <c r="I121" s="11"/>
      <c r="J121" s="11"/>
      <c r="K121" s="11"/>
      <c r="L121" s="11"/>
      <c r="M121" s="11"/>
      <c r="N121" s="11"/>
      <c r="P121" s="11"/>
      <c r="Q121" s="11"/>
      <c r="R121" s="11"/>
    </row>
    <row r="122" spans="1:18" ht="18.75" x14ac:dyDescent="0.3">
      <c r="A122" s="240" t="s">
        <v>143</v>
      </c>
      <c r="B122" s="241"/>
      <c r="C122" s="6">
        <v>22</v>
      </c>
      <c r="D122" s="44">
        <v>0</v>
      </c>
      <c r="E122" s="88">
        <f t="shared" si="17"/>
        <v>22</v>
      </c>
      <c r="F122" s="58"/>
      <c r="G122" s="58"/>
      <c r="H122" s="58"/>
      <c r="I122" s="11"/>
      <c r="J122" s="11"/>
      <c r="K122" s="11"/>
      <c r="L122" s="11"/>
      <c r="M122" s="11"/>
      <c r="N122" s="11"/>
      <c r="P122" s="11"/>
      <c r="Q122" s="11"/>
      <c r="R122" s="11"/>
    </row>
    <row r="123" spans="1:18" ht="18.75" x14ac:dyDescent="0.3">
      <c r="A123" s="240" t="s">
        <v>144</v>
      </c>
      <c r="B123" s="241"/>
      <c r="C123" s="6">
        <v>6</v>
      </c>
      <c r="D123" s="44">
        <v>5</v>
      </c>
      <c r="E123" s="88">
        <f t="shared" si="17"/>
        <v>1</v>
      </c>
      <c r="F123" s="58"/>
      <c r="G123" s="58"/>
      <c r="H123" s="58"/>
      <c r="I123" s="11"/>
      <c r="J123" s="11"/>
      <c r="K123" s="11"/>
      <c r="L123" s="11"/>
      <c r="M123" s="11"/>
      <c r="N123" s="11"/>
      <c r="P123" s="11"/>
      <c r="Q123" s="11"/>
      <c r="R123" s="11"/>
    </row>
    <row r="124" spans="1:18" ht="18.75" x14ac:dyDescent="0.3">
      <c r="A124" s="240" t="s">
        <v>145</v>
      </c>
      <c r="B124" s="241"/>
      <c r="C124" s="6">
        <v>4</v>
      </c>
      <c r="D124" s="44">
        <v>3</v>
      </c>
      <c r="E124" s="88">
        <f t="shared" si="17"/>
        <v>1</v>
      </c>
      <c r="F124" s="58"/>
      <c r="G124" s="58"/>
      <c r="H124" s="58"/>
      <c r="I124" s="11"/>
      <c r="J124" s="11"/>
      <c r="K124" s="11"/>
      <c r="L124" s="11"/>
      <c r="M124" s="11"/>
      <c r="N124" s="11"/>
      <c r="P124" s="11"/>
      <c r="Q124" s="11"/>
      <c r="R124" s="11"/>
    </row>
    <row r="125" spans="1:18" ht="19.5" thickBot="1" x14ac:dyDescent="0.35">
      <c r="A125" s="236" t="s">
        <v>142</v>
      </c>
      <c r="B125" s="237"/>
      <c r="C125" s="70">
        <v>8</v>
      </c>
      <c r="D125" s="63">
        <v>0</v>
      </c>
      <c r="E125" s="89">
        <f>C125-D125</f>
        <v>8</v>
      </c>
      <c r="F125" s="58"/>
      <c r="G125" s="58"/>
      <c r="H125" s="58"/>
      <c r="I125" s="11"/>
      <c r="J125" s="11"/>
      <c r="K125" s="11"/>
      <c r="L125" s="11"/>
      <c r="M125" s="11"/>
      <c r="N125" s="11"/>
      <c r="P125" s="78"/>
      <c r="Q125" s="78"/>
      <c r="R125" s="11"/>
    </row>
    <row r="126" spans="1:18" ht="24" customHeight="1" x14ac:dyDescent="0.3">
      <c r="A126" s="117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P126" s="78"/>
      <c r="Q126" s="78"/>
      <c r="R126" s="11"/>
    </row>
    <row r="127" spans="1:18" ht="25.5" customHeight="1" thickBot="1" x14ac:dyDescent="0.3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8"/>
      <c r="M127" s="78"/>
      <c r="N127" s="78"/>
      <c r="P127" s="11"/>
      <c r="Q127" s="11"/>
      <c r="R127" s="11"/>
    </row>
    <row r="128" spans="1:18" ht="34.5" customHeight="1" x14ac:dyDescent="0.3">
      <c r="A128" s="224" t="s">
        <v>87</v>
      </c>
      <c r="B128" s="225"/>
      <c r="C128" s="225"/>
      <c r="D128" s="226">
        <f>IF(D130=0,0,D129/D130)</f>
        <v>2219592.6976153846</v>
      </c>
      <c r="E128" s="226"/>
      <c r="F128" s="227"/>
      <c r="G128" s="77"/>
      <c r="H128" s="77"/>
      <c r="I128" s="77"/>
      <c r="J128" s="77"/>
      <c r="K128" s="77"/>
      <c r="L128" s="77"/>
      <c r="M128" s="77"/>
      <c r="N128" s="77"/>
      <c r="P128" s="11"/>
      <c r="Q128" s="11"/>
      <c r="R128" s="8"/>
    </row>
    <row r="129" spans="1:17" ht="27.75" customHeight="1" x14ac:dyDescent="0.25">
      <c r="A129" s="212" t="s">
        <v>89</v>
      </c>
      <c r="B129" s="213"/>
      <c r="C129" s="213"/>
      <c r="D129" s="214">
        <v>288547050.69</v>
      </c>
      <c r="E129" s="214"/>
      <c r="F129" s="215"/>
      <c r="G129" s="77"/>
      <c r="H129" s="77"/>
      <c r="I129" s="77"/>
      <c r="J129" s="77"/>
      <c r="K129" s="77"/>
      <c r="L129" s="77"/>
      <c r="M129" s="77"/>
      <c r="N129" s="77"/>
      <c r="P129" s="11"/>
      <c r="Q129" s="11"/>
    </row>
    <row r="130" spans="1:17" ht="29.25" customHeight="1" thickBot="1" x14ac:dyDescent="0.3">
      <c r="A130" s="216" t="s">
        <v>53</v>
      </c>
      <c r="B130" s="217"/>
      <c r="C130" s="217"/>
      <c r="D130" s="218">
        <v>130</v>
      </c>
      <c r="E130" s="218"/>
      <c r="F130" s="219"/>
      <c r="G130" s="77"/>
      <c r="H130" s="77"/>
      <c r="I130" s="77"/>
      <c r="J130" s="77"/>
      <c r="K130" s="77"/>
      <c r="L130" s="77"/>
      <c r="M130" s="77"/>
      <c r="N130" s="77"/>
      <c r="P130" s="11"/>
      <c r="Q130" s="11"/>
    </row>
    <row r="131" spans="1:17" ht="41.25" customHeight="1" thickBot="1" x14ac:dyDescent="0.3">
      <c r="A131" s="41"/>
      <c r="B131" s="41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P131" s="11"/>
      <c r="Q131" s="11"/>
    </row>
    <row r="132" spans="1:17" ht="18.75" x14ac:dyDescent="0.25">
      <c r="A132" s="220" t="s">
        <v>88</v>
      </c>
      <c r="B132" s="221"/>
      <c r="C132" s="221"/>
      <c r="D132" s="222">
        <f>IF(D134=0,0,D133/D134)</f>
        <v>16784.578778095769</v>
      </c>
      <c r="E132" s="222"/>
      <c r="F132" s="223"/>
      <c r="G132" s="77"/>
      <c r="H132" s="77"/>
      <c r="I132" s="77"/>
      <c r="J132" s="77"/>
      <c r="K132" s="77"/>
      <c r="L132" s="77"/>
      <c r="M132" s="77"/>
      <c r="N132" s="77"/>
      <c r="P132" s="11"/>
      <c r="Q132" s="11"/>
    </row>
    <row r="133" spans="1:17" ht="18.75" x14ac:dyDescent="0.25">
      <c r="A133" s="202" t="s">
        <v>90</v>
      </c>
      <c r="B133" s="203"/>
      <c r="C133" s="203"/>
      <c r="D133" s="204">
        <v>288547050.69</v>
      </c>
      <c r="E133" s="204"/>
      <c r="F133" s="205"/>
      <c r="G133" s="77"/>
      <c r="H133" s="77"/>
      <c r="I133" s="77"/>
      <c r="J133" s="77"/>
      <c r="K133" s="77"/>
      <c r="L133" s="77"/>
      <c r="M133" s="77"/>
      <c r="N133" s="77"/>
      <c r="P133" s="11"/>
      <c r="Q133" s="11"/>
    </row>
    <row r="134" spans="1:17" ht="19.5" thickBot="1" x14ac:dyDescent="0.3">
      <c r="A134" s="206" t="s">
        <v>64</v>
      </c>
      <c r="B134" s="207"/>
      <c r="C134" s="207"/>
      <c r="D134" s="208">
        <v>17191.2</v>
      </c>
      <c r="E134" s="208"/>
      <c r="F134" s="209"/>
      <c r="G134" s="11"/>
      <c r="H134" s="11"/>
      <c r="I134" s="11"/>
      <c r="J134" s="11"/>
      <c r="K134" s="11"/>
      <c r="L134" s="11"/>
      <c r="M134" s="11"/>
      <c r="N134" s="11"/>
      <c r="P134" s="57"/>
      <c r="Q134" s="57"/>
    </row>
    <row r="135" spans="1:17" ht="18.75" x14ac:dyDescent="0.3">
      <c r="A135" s="42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P135" s="57"/>
      <c r="Q135" s="57"/>
    </row>
    <row r="136" spans="1:17" ht="18.75" x14ac:dyDescent="0.3">
      <c r="A136" s="23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P136" s="57"/>
      <c r="Q136" s="57"/>
    </row>
    <row r="137" spans="1:17" ht="18.75" x14ac:dyDescent="0.3">
      <c r="A137" s="23" t="s">
        <v>99</v>
      </c>
      <c r="B137" s="126"/>
      <c r="C137" s="126" t="s">
        <v>134</v>
      </c>
      <c r="D137" s="57"/>
      <c r="E137" s="57"/>
      <c r="F137" s="126"/>
      <c r="G137" s="126"/>
      <c r="H137" s="126"/>
      <c r="I137" s="126" t="s">
        <v>133</v>
      </c>
      <c r="J137" s="57"/>
      <c r="K137" s="57"/>
      <c r="L137" s="57"/>
      <c r="M137" s="57"/>
      <c r="N137" s="57"/>
      <c r="P137" s="57"/>
      <c r="Q137" s="57"/>
    </row>
    <row r="138" spans="1:17" ht="18.75" x14ac:dyDescent="0.3">
      <c r="A138" s="23"/>
      <c r="B138" s="126"/>
      <c r="C138" s="57"/>
      <c r="D138" s="57"/>
      <c r="E138" s="57"/>
      <c r="F138" s="126"/>
      <c r="G138" s="126"/>
      <c r="H138" s="126"/>
      <c r="I138" s="126"/>
      <c r="J138" s="57"/>
      <c r="K138" s="57"/>
      <c r="L138" s="57"/>
      <c r="M138" s="57"/>
      <c r="N138" s="57"/>
      <c r="P138" s="57"/>
      <c r="Q138" s="57"/>
    </row>
    <row r="139" spans="1:17" ht="18.75" x14ac:dyDescent="0.3">
      <c r="A139" s="23"/>
      <c r="B139" s="126"/>
      <c r="C139" s="57"/>
      <c r="D139" s="57"/>
      <c r="E139" s="57"/>
      <c r="F139" s="126"/>
      <c r="G139" s="126"/>
      <c r="H139" s="126"/>
      <c r="I139" s="126"/>
      <c r="J139" s="57"/>
      <c r="K139" s="57"/>
      <c r="L139" s="57"/>
      <c r="M139" s="57"/>
      <c r="N139" s="57"/>
      <c r="P139" s="57"/>
      <c r="Q139" s="57"/>
    </row>
    <row r="140" spans="1:17" ht="20.25" x14ac:dyDescent="0.3">
      <c r="A140" s="14" t="s">
        <v>21</v>
      </c>
      <c r="B140" s="14"/>
      <c r="C140" s="14" t="s">
        <v>135</v>
      </c>
      <c r="D140" s="57"/>
      <c r="E140" s="57"/>
      <c r="F140" s="57"/>
      <c r="G140" s="57"/>
      <c r="H140" s="57"/>
      <c r="I140" s="14" t="s">
        <v>136</v>
      </c>
      <c r="J140" s="57"/>
      <c r="K140" s="57"/>
      <c r="L140" s="57"/>
      <c r="M140" s="57"/>
      <c r="N140" s="57"/>
      <c r="P140" s="10"/>
      <c r="Q140" s="10"/>
    </row>
    <row r="141" spans="1:17" ht="18.75" x14ac:dyDescent="0.3">
      <c r="A141" s="14" t="s">
        <v>63</v>
      </c>
      <c r="B141" s="11"/>
      <c r="C141" s="14" t="s">
        <v>137</v>
      </c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P141" s="4"/>
      <c r="Q141" s="4"/>
    </row>
    <row r="142" spans="1:17" ht="18.75" x14ac:dyDescent="0.25">
      <c r="A142" s="11"/>
      <c r="B142" s="11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P142" s="4"/>
      <c r="Q142" s="4"/>
    </row>
    <row r="143" spans="1:17" ht="20.25" x14ac:dyDescent="0.3">
      <c r="A143" s="8"/>
      <c r="B143" s="8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P143" s="4"/>
      <c r="Q143" s="4"/>
    </row>
    <row r="144" spans="1:17" ht="15.75" x14ac:dyDescent="0.2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3:14" ht="15.75" x14ac:dyDescent="0.2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3:14" ht="15.75" x14ac:dyDescent="0.2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</sheetData>
  <mergeCells count="131">
    <mergeCell ref="O77:Q77"/>
    <mergeCell ref="C77:E77"/>
    <mergeCell ref="F77:H77"/>
    <mergeCell ref="I77:K77"/>
    <mergeCell ref="L77:N77"/>
    <mergeCell ref="A77:B77"/>
    <mergeCell ref="A115:B115"/>
    <mergeCell ref="A118:B118"/>
    <mergeCell ref="A119:B119"/>
    <mergeCell ref="A120:B120"/>
    <mergeCell ref="A121:B121"/>
    <mergeCell ref="A122:B122"/>
    <mergeCell ref="A124:B124"/>
    <mergeCell ref="A123:B123"/>
    <mergeCell ref="A117:B117"/>
    <mergeCell ref="A113:F113"/>
    <mergeCell ref="G23:H23"/>
    <mergeCell ref="A27:D29"/>
    <mergeCell ref="A38:D38"/>
    <mergeCell ref="A40:D40"/>
    <mergeCell ref="A36:D36"/>
    <mergeCell ref="A35:D35"/>
    <mergeCell ref="A30:D30"/>
    <mergeCell ref="A31:D31"/>
    <mergeCell ref="A39:D39"/>
    <mergeCell ref="A37:D37"/>
    <mergeCell ref="A89:B89"/>
    <mergeCell ref="A133:C133"/>
    <mergeCell ref="D133:F133"/>
    <mergeCell ref="A134:C134"/>
    <mergeCell ref="D134:F134"/>
    <mergeCell ref="A116:B116"/>
    <mergeCell ref="A129:C129"/>
    <mergeCell ref="D129:F129"/>
    <mergeCell ref="A130:C130"/>
    <mergeCell ref="D130:F130"/>
    <mergeCell ref="A132:C132"/>
    <mergeCell ref="D132:F132"/>
    <mergeCell ref="A128:C128"/>
    <mergeCell ref="D128:F128"/>
    <mergeCell ref="A125:B125"/>
    <mergeCell ref="A110:D110"/>
    <mergeCell ref="E106:E107"/>
    <mergeCell ref="F106:G106"/>
    <mergeCell ref="A92:D92"/>
    <mergeCell ref="A93:D93"/>
    <mergeCell ref="A94:D94"/>
    <mergeCell ref="A95:D95"/>
    <mergeCell ref="A96:D96"/>
    <mergeCell ref="A97:D97"/>
    <mergeCell ref="A109:D109"/>
    <mergeCell ref="A104:D104"/>
    <mergeCell ref="A98:D98"/>
    <mergeCell ref="A99:D99"/>
    <mergeCell ref="A100:D100"/>
    <mergeCell ref="A101:D101"/>
    <mergeCell ref="A102:D102"/>
    <mergeCell ref="A103:D103"/>
    <mergeCell ref="A106:D107"/>
    <mergeCell ref="A108:D108"/>
    <mergeCell ref="A84:B84"/>
    <mergeCell ref="A85:B85"/>
    <mergeCell ref="A86:B86"/>
    <mergeCell ref="A87:B87"/>
    <mergeCell ref="A88:B88"/>
    <mergeCell ref="E59:E60"/>
    <mergeCell ref="F59:H59"/>
    <mergeCell ref="I59:K59"/>
    <mergeCell ref="L59:M59"/>
    <mergeCell ref="I67:K67"/>
    <mergeCell ref="L67:M67"/>
    <mergeCell ref="A78:B78"/>
    <mergeCell ref="A79:B79"/>
    <mergeCell ref="A80:B80"/>
    <mergeCell ref="A81:B81"/>
    <mergeCell ref="A82:B82"/>
    <mergeCell ref="A83:B83"/>
    <mergeCell ref="N59:N60"/>
    <mergeCell ref="A67:A68"/>
    <mergeCell ref="B67:C67"/>
    <mergeCell ref="D67:D68"/>
    <mergeCell ref="E67:E68"/>
    <mergeCell ref="F67:H67"/>
    <mergeCell ref="A59:A60"/>
    <mergeCell ref="B59:C59"/>
    <mergeCell ref="D59:D60"/>
    <mergeCell ref="N67:N68"/>
    <mergeCell ref="A14:C14"/>
    <mergeCell ref="A15:C15"/>
    <mergeCell ref="A41:D41"/>
    <mergeCell ref="A32:D32"/>
    <mergeCell ref="A33:D33"/>
    <mergeCell ref="A34:D34"/>
    <mergeCell ref="H28:I28"/>
    <mergeCell ref="J28:K28"/>
    <mergeCell ref="E27:K27"/>
    <mergeCell ref="E28:E29"/>
    <mergeCell ref="F28:G28"/>
    <mergeCell ref="D13:E13"/>
    <mergeCell ref="D14:E14"/>
    <mergeCell ref="D15:E15"/>
    <mergeCell ref="D16:E16"/>
    <mergeCell ref="D17:E17"/>
    <mergeCell ref="D18:E18"/>
    <mergeCell ref="D10:E10"/>
    <mergeCell ref="D11:E11"/>
    <mergeCell ref="D12:E12"/>
    <mergeCell ref="D19:E19"/>
    <mergeCell ref="D20:E20"/>
    <mergeCell ref="D21:E21"/>
    <mergeCell ref="A23:F23"/>
    <mergeCell ref="A20:C20"/>
    <mergeCell ref="A21:C21"/>
    <mergeCell ref="A2:H2"/>
    <mergeCell ref="A6:C6"/>
    <mergeCell ref="A7:C7"/>
    <mergeCell ref="A8:C8"/>
    <mergeCell ref="A9:C9"/>
    <mergeCell ref="A16:C16"/>
    <mergeCell ref="A17:C17"/>
    <mergeCell ref="A18:C18"/>
    <mergeCell ref="A19:C19"/>
    <mergeCell ref="A3:K3"/>
    <mergeCell ref="D7:E7"/>
    <mergeCell ref="D6:E6"/>
    <mergeCell ref="D8:E8"/>
    <mergeCell ref="D9:E9"/>
    <mergeCell ref="A10:C10"/>
    <mergeCell ref="A11:C11"/>
    <mergeCell ref="A12:C12"/>
    <mergeCell ref="A13:C13"/>
  </mergeCells>
  <pageMargins left="0.35433070866141736" right="0.11811023622047245" top="0.59055118110236227" bottom="0.59055118110236227" header="0.31496062992125984" footer="0.31496062992125984"/>
  <pageSetup paperSize="9" scale="54" fitToHeight="0" orientation="landscape" r:id="rId1"/>
  <rowBreaks count="1" manualBreakCount="1">
    <brk id="7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результативность МО</vt:lpstr>
      <vt:lpstr>'результативность МО'!Область_печати</vt:lpstr>
    </vt:vector>
  </TitlesOfParts>
  <Company>B2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</dc:creator>
  <cp:lastModifiedBy>ФИЗО Техник</cp:lastModifiedBy>
  <cp:lastPrinted>2017-01-24T04:32:07Z</cp:lastPrinted>
  <dcterms:created xsi:type="dcterms:W3CDTF">2000-12-12T17:45:54Z</dcterms:created>
  <dcterms:modified xsi:type="dcterms:W3CDTF">2017-09-11T08:44:06Z</dcterms:modified>
</cp:coreProperties>
</file>