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zotehnik\Documents\Сайт\Документы МО\"/>
    </mc:Choice>
  </mc:AlternateContent>
  <bookViews>
    <workbookView xWindow="0" yWindow="0" windowWidth="15345" windowHeight="4035"/>
  </bookViews>
  <sheets>
    <sheet name="результативность МО" sheetId="5" r:id="rId1"/>
  </sheets>
  <externalReferences>
    <externalReference r:id="rId2"/>
    <externalReference r:id="rId3"/>
    <externalReference r:id="rId4"/>
    <externalReference r:id="rId5"/>
  </externalReferences>
  <definedNames>
    <definedName name="_IKT1" localSheetId="0">#REF!</definedName>
    <definedName name="_IKT1">#REF!</definedName>
    <definedName name="_IKT2" localSheetId="0">#REF!</definedName>
    <definedName name="_IKT2">#REF!</definedName>
    <definedName name="_IKT3" localSheetId="0">#REF!</definedName>
    <definedName name="_IKT3">#REF!</definedName>
    <definedName name="CC">'[1]Общие сведения'!$H$23:$H$26</definedName>
    <definedName name="clear_p" localSheetId="0">#REF!</definedName>
    <definedName name="clear_p">#REF!</definedName>
    <definedName name="clear72" localSheetId="0">#REF!</definedName>
    <definedName name="clear72">#REF!</definedName>
    <definedName name="data83">[1]Заказ!$E$39</definedName>
    <definedName name="data84">[1]Заказ!$E$40</definedName>
    <definedName name="GN" localSheetId="0">#REF!</definedName>
    <definedName name="GN">#REF!</definedName>
    <definedName name="IT_t3" localSheetId="0">#REF!</definedName>
    <definedName name="IT_t3">#REF!</definedName>
    <definedName name="IT_t4" localSheetId="0">#REF!</definedName>
    <definedName name="IT_t4">#REF!</definedName>
    <definedName name="pk_c" localSheetId="0">#REF!</definedName>
    <definedName name="pk_c">#REF!</definedName>
    <definedName name="SKF_R1" localSheetId="0">#REF!</definedName>
    <definedName name="SKF_R1">#REF!</definedName>
    <definedName name="SKF_R2" localSheetId="0">#REF!</definedName>
    <definedName name="SKF_R2">#REF!</definedName>
    <definedName name="SKF_R3" localSheetId="0">#REF!</definedName>
    <definedName name="SKF_R3">#REF!</definedName>
    <definedName name="vvdp">'[2]Показатели ИКФ'!$B$28,'[2]Показатели ИКФ'!$B$15:$U$18,'[2]Показатели ИКФ'!$B$19:$C$19,'[2]Показатели ИКФ'!$B$20:$U$21,'[2]Показатели ИКФ'!$B$22:$C$22,'[2]Показатели ИКФ'!$B$23:$U$24,'[2]Показатели ИКФ'!$B$25:$C$25,'[2]Показатели ИКФ'!$B$26:$U$27,'[2]Показатели ИКФ'!$B$28:$C$35,'[2]Показатели ИКФ'!$B$36:$C$116,'[2]Показатели ИКФ'!$D$115:$U$116,'[2]Показатели ИКФ'!$D$109:$U$113,'[2]Показатели ИКФ'!$D$107:$U$108,'[2]Показатели ИКФ'!$D$104:$U$105,'[2]Показатели ИКФ'!$D$101:$U$102,'[2]Показатели ИКФ'!$C$92:$U$99,'[2]Показатели ИКФ'!$C$89:$U$90,'[2]Показатели ИКФ'!$C$86:$U$87,'[2]Показатели ИКФ'!$C$81:$U$84</definedName>
    <definedName name="а" localSheetId="0">'[3]Раздел VI-VII'!#REF!</definedName>
    <definedName name="а">'[4]Раздел VI-VII'!#REF!</definedName>
    <definedName name="ааааа" localSheetId="0">#REF!</definedName>
    <definedName name="ааааа">#REF!</definedName>
    <definedName name="б" localSheetId="0">#REF!</definedName>
    <definedName name="б">#REF!</definedName>
    <definedName name="г" localSheetId="0">#REF!</definedName>
    <definedName name="г">#REF!</definedName>
    <definedName name="дп" localSheetId="0">#REF!</definedName>
    <definedName name="дп">#REF!</definedName>
    <definedName name="дубль1">#REF!</definedName>
    <definedName name="дубль2">#REF!</definedName>
    <definedName name="и" localSheetId="0">#REF!</definedName>
    <definedName name="и">#REF!</definedName>
    <definedName name="мм">#REF!</definedName>
    <definedName name="о" localSheetId="0">'[3]Раздел VI-VII'!#REF!</definedName>
    <definedName name="о">'[4]Раздел VI-VII'!#REF!</definedName>
    <definedName name="од" localSheetId="0">#REF!</definedName>
    <definedName name="од">#REF!</definedName>
    <definedName name="п" localSheetId="0">#REF!</definedName>
    <definedName name="п">#REF!</definedName>
    <definedName name="р" localSheetId="0">#REF!</definedName>
    <definedName name="р">#REF!</definedName>
    <definedName name="рол">#REF!</definedName>
    <definedName name="рррр">#REF!</definedName>
    <definedName name="с" localSheetId="0">#REF!</definedName>
    <definedName name="с">#REF!</definedName>
    <definedName name="сп1">#REF!</definedName>
    <definedName name="сп2">#REF!</definedName>
    <definedName name="сп3">#REF!</definedName>
    <definedName name="сп4">#REF!</definedName>
    <definedName name="спс1">#REF!</definedName>
    <definedName name="ссссс">#REF!</definedName>
    <definedName name="т" localSheetId="0">#REF!</definedName>
    <definedName name="т">#REF!</definedName>
    <definedName name="тттт">#REF!</definedName>
    <definedName name="тттттт" localSheetId="0">'[3]Раздел VI-VII'!#REF!</definedName>
    <definedName name="тттттт">'[4]Раздел VI-VII'!#REF!</definedName>
    <definedName name="х" localSheetId="0">#REF!</definedName>
    <definedName name="х">#REF!</definedName>
    <definedName name="хд" localSheetId="0">#REF!</definedName>
    <definedName name="хд">#REF!</definedName>
  </definedNames>
  <calcPr calcId="152511"/>
</workbook>
</file>

<file path=xl/calcChain.xml><?xml version="1.0" encoding="utf-8"?>
<calcChain xmlns="http://schemas.openxmlformats.org/spreadsheetml/2006/main">
  <c r="Q95" i="5" l="1"/>
  <c r="P95" i="5"/>
  <c r="O95" i="5"/>
  <c r="Q94" i="5"/>
  <c r="P94" i="5"/>
  <c r="O94" i="5"/>
  <c r="Q93" i="5"/>
  <c r="P93" i="5"/>
  <c r="O93" i="5"/>
  <c r="Q92" i="5"/>
  <c r="P92" i="5"/>
  <c r="O92" i="5"/>
  <c r="Q91" i="5"/>
  <c r="P91" i="5"/>
  <c r="O91" i="5"/>
  <c r="L91" i="5"/>
  <c r="L89" i="5" s="1"/>
  <c r="L96" i="5" s="1"/>
  <c r="I91" i="5"/>
  <c r="Q90" i="5"/>
  <c r="P90" i="5"/>
  <c r="O90" i="5"/>
  <c r="N89" i="5"/>
  <c r="N96" i="5" s="1"/>
  <c r="M89" i="5"/>
  <c r="M96" i="5" s="1"/>
  <c r="K89" i="5"/>
  <c r="K96" i="5" s="1"/>
  <c r="J89" i="5"/>
  <c r="J96" i="5" s="1"/>
  <c r="I89" i="5"/>
  <c r="I96" i="5" s="1"/>
  <c r="H89" i="5"/>
  <c r="H96" i="5" s="1"/>
  <c r="G89" i="5"/>
  <c r="G96" i="5" s="1"/>
  <c r="F89" i="5"/>
  <c r="F96" i="5" s="1"/>
  <c r="E89" i="5"/>
  <c r="Q89" i="5" s="1"/>
  <c r="D89" i="5"/>
  <c r="C89" i="5"/>
  <c r="O89" i="5" s="1"/>
  <c r="P88" i="5"/>
  <c r="N88" i="5"/>
  <c r="L88" i="5"/>
  <c r="K88" i="5"/>
  <c r="I88" i="5"/>
  <c r="H88" i="5"/>
  <c r="F88" i="5"/>
  <c r="E88" i="5"/>
  <c r="Q88" i="5" s="1"/>
  <c r="C88" i="5"/>
  <c r="O88" i="5" s="1"/>
  <c r="Q87" i="5"/>
  <c r="P87" i="5"/>
  <c r="O87" i="5"/>
  <c r="Q86" i="5"/>
  <c r="P86" i="5"/>
  <c r="O86" i="5"/>
  <c r="H77" i="5"/>
  <c r="K77" i="5"/>
  <c r="H76" i="5"/>
  <c r="K76" i="5"/>
  <c r="H78" i="5"/>
  <c r="K78" i="5"/>
  <c r="H79" i="5"/>
  <c r="K79" i="5"/>
  <c r="P89" i="5" l="1"/>
  <c r="J58" i="5"/>
  <c r="I57" i="5"/>
  <c r="H57" i="5"/>
  <c r="I56" i="5"/>
  <c r="H56" i="5"/>
  <c r="K32" i="5"/>
  <c r="E32" i="5"/>
  <c r="D32" i="5"/>
  <c r="C32" i="5"/>
  <c r="B32" i="5"/>
  <c r="K31" i="5"/>
  <c r="K30" i="5"/>
  <c r="K29" i="5"/>
  <c r="K28" i="5"/>
  <c r="J56" i="5" l="1"/>
  <c r="J57" i="5"/>
  <c r="D214" i="5" l="1"/>
  <c r="D210" i="5"/>
  <c r="E199" i="5"/>
  <c r="K142" i="5"/>
  <c r="F136" i="5"/>
  <c r="C136" i="5"/>
  <c r="F135" i="5"/>
  <c r="C135" i="5"/>
  <c r="G111" i="5"/>
  <c r="G110" i="5"/>
  <c r="G109" i="5"/>
  <c r="G108" i="5"/>
  <c r="G107" i="5"/>
  <c r="G106" i="5"/>
  <c r="G105" i="5"/>
  <c r="G104" i="5"/>
  <c r="G103" i="5"/>
  <c r="K67" i="5"/>
  <c r="H67" i="5"/>
  <c r="K68" i="5"/>
  <c r="H68" i="5"/>
  <c r="K69" i="5"/>
  <c r="H69" i="5"/>
  <c r="D59" i="5"/>
  <c r="D56" i="5"/>
  <c r="D55" i="5"/>
  <c r="D58" i="5"/>
  <c r="D57" i="5"/>
  <c r="D54" i="5"/>
</calcChain>
</file>

<file path=xl/sharedStrings.xml><?xml version="1.0" encoding="utf-8"?>
<sst xmlns="http://schemas.openxmlformats.org/spreadsheetml/2006/main" count="388" uniqueCount="243">
  <si>
    <t>факт</t>
  </si>
  <si>
    <t>в том числе:</t>
  </si>
  <si>
    <t>Отделение СМП</t>
  </si>
  <si>
    <t>Результативность работы МО за 2017 год</t>
  </si>
  <si>
    <t>I.                   Медико-социальная характеристика:</t>
  </si>
  <si>
    <t>кол-во, чел.</t>
  </si>
  <si>
    <t>ВСЕГО, в т.ч.</t>
  </si>
  <si>
    <t>город</t>
  </si>
  <si>
    <t>село</t>
  </si>
  <si>
    <t>0-14 лет всего, в т.ч.:</t>
  </si>
  <si>
    <t>15-17 лет всего, в т.ч.:</t>
  </si>
  <si>
    <t>трудоспособный возраст</t>
  </si>
  <si>
    <t>старше трудоспособного</t>
  </si>
  <si>
    <t>Количество оформленных заявлений от населения на прикрепление к МО</t>
  </si>
  <si>
    <t>Принято на работу в 2017 году, человек</t>
  </si>
  <si>
    <t>Уволилось в 2017 году, человек</t>
  </si>
  <si>
    <t>Дефицит физических лиц, чел.</t>
  </si>
  <si>
    <t xml:space="preserve">Коэффициент совместительства </t>
  </si>
  <si>
    <t xml:space="preserve">Средняя заработная плата </t>
  </si>
  <si>
    <t>всего</t>
  </si>
  <si>
    <t>в т.ч. амбулаторная помощь</t>
  </si>
  <si>
    <t xml:space="preserve"> Показатель "дорожной карты" - "соотношение средней заработной платы работников к средней заработной плате по области", %</t>
  </si>
  <si>
    <t>Средняя заработная плата, руб.</t>
  </si>
  <si>
    <t>Темп роста уровня средней заработной платы к уровню средней заработной платы предыдущего года, %</t>
  </si>
  <si>
    <t>Плановое значение</t>
  </si>
  <si>
    <t xml:space="preserve">Фактическое значение </t>
  </si>
  <si>
    <t>Врачи</t>
  </si>
  <si>
    <t>Средний медперсонал</t>
  </si>
  <si>
    <t>Младший медперсонал</t>
  </si>
  <si>
    <t>Прочие</t>
  </si>
  <si>
    <t>Х</t>
  </si>
  <si>
    <t>ИТОГО</t>
  </si>
  <si>
    <t>II. Сеть здравоохранения</t>
  </si>
  <si>
    <t>Наименование учреждения</t>
  </si>
  <si>
    <t>Число коек (пациенто-мест)</t>
  </si>
  <si>
    <t>Кол-во учреждений</t>
  </si>
  <si>
    <t>круглосуточного пребывания</t>
  </si>
  <si>
    <t>дневного пребывания при стационаре</t>
  </si>
  <si>
    <t xml:space="preserve">дневного пребывания при поликлинике </t>
  </si>
  <si>
    <t>на конец 2017 года</t>
  </si>
  <si>
    <t>среднегодовых</t>
  </si>
  <si>
    <t>Областные</t>
  </si>
  <si>
    <t>Городские</t>
  </si>
  <si>
    <t>ЦРБ</t>
  </si>
  <si>
    <t>Районные</t>
  </si>
  <si>
    <t>Диспансеры</t>
  </si>
  <si>
    <t xml:space="preserve">Поликлиники </t>
  </si>
  <si>
    <t>Врачебные амбулатории (в структуре ЛПУ), всего</t>
  </si>
  <si>
    <t>из них имеют лицензии</t>
  </si>
  <si>
    <t>ОВП (в структуре ЛПУ) всего</t>
  </si>
  <si>
    <t>ФАПы (в структуре ЛПУ) всего</t>
  </si>
  <si>
    <t xml:space="preserve">III. Работа коечного фонда  </t>
  </si>
  <si>
    <t>Профили</t>
  </si>
  <si>
    <t xml:space="preserve">Количество коек на 31.12.2016 </t>
  </si>
  <si>
    <t>Количество коек на 31.12.2017</t>
  </si>
  <si>
    <t>Сокращено коек  в 2017 году +/-</t>
  </si>
  <si>
    <t xml:space="preserve">Среднегодовое количество коек </t>
  </si>
  <si>
    <t>Число дней работы койки</t>
  </si>
  <si>
    <t>Средняя длительность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</si>
  <si>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</si>
  <si>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</si>
  <si>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</si>
  <si>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>% выполнения финансового плана</t>
  </si>
  <si>
    <t xml:space="preserve">Общая летальность </t>
  </si>
  <si>
    <t>Примечание</t>
  </si>
  <si>
    <t>Всего, в т.ч.:</t>
  </si>
  <si>
    <t>IV. Работа дневных стационаров</t>
  </si>
  <si>
    <t>1.1. Дневной стационар при стационаре</t>
  </si>
  <si>
    <t>Профили дневного стационара</t>
  </si>
  <si>
    <t>Количество пациенто-мест</t>
  </si>
  <si>
    <t>Количество смен</t>
  </si>
  <si>
    <t>Число дней работы пациенто-места</t>
  </si>
  <si>
    <t>Пролечено больных</t>
  </si>
  <si>
    <t>в т.ч. детей</t>
  </si>
  <si>
    <t>Средняя длительность лечения</t>
  </si>
  <si>
    <t>Изменение количества  пациенто-мест  в 2017  году     (+/-)</t>
  </si>
  <si>
    <t>В том числе для детей</t>
  </si>
  <si>
    <t>план</t>
  </si>
  <si>
    <t>% выполнения плана</t>
  </si>
  <si>
    <t>в том числе у детей</t>
  </si>
  <si>
    <t>1.2. Дневной стационар при АПУ</t>
  </si>
  <si>
    <t>Профили дневного стационара при АПУ</t>
  </si>
  <si>
    <t>Изменение количества  пациенто-мест  в 2017 году +/-</t>
  </si>
  <si>
    <t>V. Работа поликлиники</t>
  </si>
  <si>
    <t>Выполнение плана по поликлинике</t>
  </si>
  <si>
    <t>в т.ч. ОМС</t>
  </si>
  <si>
    <t>из них в базовой программе ОМС</t>
  </si>
  <si>
    <t>% выполнения</t>
  </si>
  <si>
    <t>Категория специалистов</t>
  </si>
  <si>
    <t>врачи</t>
  </si>
  <si>
    <t>средний</t>
  </si>
  <si>
    <t>стоматолог</t>
  </si>
  <si>
    <t>Посещения, включенные в обращения по заболеванию  (справочно)</t>
  </si>
  <si>
    <t>- кол-во обращений</t>
  </si>
  <si>
    <t>- кол-во посещений в 1 обращ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</si>
  <si>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</si>
  <si>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</si>
  <si>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</si>
  <si>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</si>
  <si>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</si>
  <si>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</si>
  <si>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</si>
  <si>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</si>
  <si>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</si>
  <si>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</si>
  <si>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Функция врачебной должности</t>
  </si>
  <si>
    <t>Диспансеризация определенных групп взрослого населения</t>
  </si>
  <si>
    <t>Медицинские профилактические  осмотры взрослого населения</t>
  </si>
  <si>
    <t>Флюорография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</si>
  <si>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</si>
  <si>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</si>
  <si>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</si>
  <si>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</si>
  <si>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Индекс здоровья детей первого года жизни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</si>
  <si>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</si>
  <si>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</si>
  <si>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число случаев</t>
  </si>
  <si>
    <t>по вине мед.работников</t>
  </si>
  <si>
    <t>Запущенные случаи рака наружных локализаций</t>
  </si>
  <si>
    <t>Запущенные случаи туберкулеза</t>
  </si>
  <si>
    <t>Обоснованные жалобы населения</t>
  </si>
  <si>
    <t>VI. Работа отделений и станций скорой медицинской помощи</t>
  </si>
  <si>
    <t>Наименование станции, отделения, пункта</t>
  </si>
  <si>
    <t>Число вызовов скорой помощи по времени суток</t>
  </si>
  <si>
    <t>Структура вызовов скорой помощи                                                   с 8.00 до 17.00 часов</t>
  </si>
  <si>
    <t>среднее время доезда до пациента</t>
  </si>
  <si>
    <t>среднее время доставки пациента до МО</t>
  </si>
  <si>
    <t>доля выездов бригад СМП со временем доезда до пациента менее 20 минут с момента вызова в общем количестве вызовов</t>
  </si>
  <si>
    <t>с 8.00 до 17.00 часов</t>
  </si>
  <si>
    <t>с 17.00 до 8.00 часов</t>
  </si>
  <si>
    <t>Несчастные случаи</t>
  </si>
  <si>
    <t>Внезапные заболевания и состояния</t>
  </si>
  <si>
    <t>Роды и патология беременности</t>
  </si>
  <si>
    <t>Перевозка</t>
  </si>
  <si>
    <t>Другие причины</t>
  </si>
  <si>
    <t xml:space="preserve">Число вызовов скорой помощи на 1000 населения </t>
  </si>
  <si>
    <t>Число лиц, проживающих в сельской местности, которым оказана скорая медицинская помощь, на 1000 человек сельского населения</t>
  </si>
  <si>
    <t>VII. Работа пунктов неотложной помощи</t>
  </si>
  <si>
    <t xml:space="preserve">Наименование пункта неотложной помощи </t>
  </si>
  <si>
    <t>Число вызовов по времени суток</t>
  </si>
  <si>
    <t>Структура вызовов,  с 8.00 до 17.00 часов</t>
  </si>
  <si>
    <t>План 2017 год</t>
  </si>
  <si>
    <t>Факт 2017  год</t>
  </si>
  <si>
    <t>Пункт неотложной помощи</t>
  </si>
  <si>
    <t>VIII. Затраты на единицу объема медицинской помощи</t>
  </si>
  <si>
    <t>Областная</t>
  </si>
  <si>
    <t>Городская</t>
  </si>
  <si>
    <t xml:space="preserve">Районная </t>
  </si>
  <si>
    <t>Средние затраты на 1 койко-день круглосуточного пребывания, в том числе:</t>
  </si>
  <si>
    <t>расходы на питание на 1 койко-день</t>
  </si>
  <si>
    <t>расходы на медикаменты на 1 койко-день</t>
  </si>
  <si>
    <t>Средние затраты на 1 день лечения в дневном стационаре, в том числе:</t>
  </si>
  <si>
    <t>расходы на медикаменты на 1 день лечения в дневном стационаре</t>
  </si>
  <si>
    <t>Средние затраты на 1 посещение  с профилактической целью, в том числе:</t>
  </si>
  <si>
    <t>расходы на медикаменты на 1 посещение с профилактической целью</t>
  </si>
  <si>
    <t>Средние затраты на 1 посещение с целью оказания неотложной помощи, в том числе:</t>
  </si>
  <si>
    <t>расходы на медикаменты на 1 посещение с целью оказания неотложной помощи</t>
  </si>
  <si>
    <t>Средние затраты на 1 обращение по поводу заболеваний, в том числе:</t>
  </si>
  <si>
    <t>расходы на медикаменты на 1 обращение</t>
  </si>
  <si>
    <t>Средние затраты на 1 выезд скорой помощи, в том числе:</t>
  </si>
  <si>
    <t>расходы на медикаменты на 1 выезд скорой помощи</t>
  </si>
  <si>
    <t>IX. Материально-техническая база</t>
  </si>
  <si>
    <t>Наименование объекта, оборудования</t>
  </si>
  <si>
    <t>Источник финансирования</t>
  </si>
  <si>
    <t>Стоимость, руб.</t>
  </si>
  <si>
    <t>Строительство и реконструкция в 2017 году</t>
  </si>
  <si>
    <t>Ремонты, проведенные в 2017 году</t>
  </si>
  <si>
    <t>Приобретенное лечебно-диагностическое оборудование (Рентгеновское, УЗИ, функциональная д-ка, эндоскопическое, лабораторное и т.д) стоимостью более 150 000 руб.</t>
  </si>
  <si>
    <t>Приобретенное оборудование для хозяйственных и вспомогательных служб, санитарный транспорт стоимостью более 150 000 руб.</t>
  </si>
  <si>
    <t xml:space="preserve">X. Проведенная реструктуризация сети здравоохранения и коечного фонда </t>
  </si>
  <si>
    <t>Профиль</t>
  </si>
  <si>
    <t>на 01.01.2018</t>
  </si>
  <si>
    <t>на 01.01.17</t>
  </si>
  <si>
    <t>оптимизировано, кол-во коек</t>
  </si>
  <si>
    <t xml:space="preserve">оптимизировано всего (+/-): </t>
  </si>
  <si>
    <t xml:space="preserve">в т.ч. по профилям:     </t>
  </si>
  <si>
    <t>XI. Планируемая реорганизация оказания медицинской помощи населению МО в 2018 году</t>
  </si>
  <si>
    <t>изменение числа коек дневного пребывания</t>
  </si>
  <si>
    <t>изменение числа ставок амбулаторного приема</t>
  </si>
  <si>
    <t>открытие офисов врача общей практики</t>
  </si>
  <si>
    <t>закрытие или открытие ФАПов</t>
  </si>
  <si>
    <t>при БУ</t>
  </si>
  <si>
    <t>при АПУ</t>
  </si>
  <si>
    <t>закрытие</t>
  </si>
  <si>
    <t>открытие</t>
  </si>
  <si>
    <t xml:space="preserve">XII. Фондовооруженность </t>
  </si>
  <si>
    <t>Стоимость основных фондов (балансовая), руб</t>
  </si>
  <si>
    <t>Количество физических лиц врачей</t>
  </si>
  <si>
    <t xml:space="preserve">XIII. Фондооснащенность </t>
  </si>
  <si>
    <t>Стоимость основных фондов (балансовая), руб.</t>
  </si>
  <si>
    <t>Площадь зданий и сооружений (в соответствии т.8000 ф.30 медстата)</t>
  </si>
  <si>
    <t>Руководитель МО</t>
  </si>
  <si>
    <t>Терапевтические</t>
  </si>
  <si>
    <t>Сестринского ухода</t>
  </si>
  <si>
    <t>Хирургические</t>
  </si>
  <si>
    <t>Гинекологические</t>
  </si>
  <si>
    <t>Реанимационные</t>
  </si>
  <si>
    <t>педиатрические соматические</t>
  </si>
  <si>
    <t>неврологические для взрослых</t>
  </si>
  <si>
    <t>травматологические для взрослых</t>
  </si>
  <si>
    <t>И.Е. Виноградов</t>
  </si>
  <si>
    <t>ГБКУЗ ЯО "Городская больница им. Н.А. Семашко"</t>
  </si>
  <si>
    <t xml:space="preserve">Кап. ремонт хирургического корпуса </t>
  </si>
  <si>
    <t>Субсидии на иные цели</t>
  </si>
  <si>
    <t>Предпринимательская деятельность</t>
  </si>
  <si>
    <t>Кап. ремонт крыши в терапевтическом отделении</t>
  </si>
  <si>
    <t>Ремонт сервера</t>
  </si>
  <si>
    <t>Гос.задание</t>
  </si>
  <si>
    <t>Ремонт УЗИ аппарата</t>
  </si>
  <si>
    <t>Средства ОМС</t>
  </si>
  <si>
    <t>Ремонт УЗИ сканера</t>
  </si>
  <si>
    <t>Ремонт стерилизатора парового</t>
  </si>
  <si>
    <t>Ремонт блока питания аппарата электрохирургического</t>
  </si>
  <si>
    <t>Ремонт холодильника "Позис"</t>
  </si>
  <si>
    <t>Ремонт камеры дезинфекционной</t>
  </si>
  <si>
    <t>Ремонт анализатора биохимического</t>
  </si>
  <si>
    <t>Изготовление и установка дверей ПВХ</t>
  </si>
  <si>
    <t>Ремонт видеогастроскопа</t>
  </si>
  <si>
    <t>Ремонт дуоденоскопа</t>
  </si>
  <si>
    <t>Восстановление и ремонт окон</t>
  </si>
  <si>
    <t>Пожертвование</t>
  </si>
  <si>
    <t>Ремонт биоптрона</t>
  </si>
  <si>
    <t>Ремонт гастроскопа</t>
  </si>
  <si>
    <t>Целевые средства</t>
  </si>
  <si>
    <t>Ремонт видеоколоноскопа</t>
  </si>
  <si>
    <t xml:space="preserve">Ап-т для спирометрии и пульсоксиметрии MIR модель SpiroIab </t>
  </si>
  <si>
    <t>Монитор пациента прикроватный  iMEC8</t>
  </si>
  <si>
    <t>Стоматологическая установка  AJAX  AJ-11</t>
  </si>
  <si>
    <t>Предпринимательская</t>
  </si>
  <si>
    <t>Анализатор  глюкозы Super CL AmbuIance</t>
  </si>
  <si>
    <t>целевые</t>
  </si>
  <si>
    <t>Гематологический анализатор   Sysmex XP-300</t>
  </si>
  <si>
    <t>Аппарат ИВЛ взрослый НПБ 760</t>
  </si>
  <si>
    <t>ГБУЗ ЯО Областной перинатальный центр(бюджет)</t>
  </si>
  <si>
    <t xml:space="preserve">медицинской реабилитации </t>
  </si>
  <si>
    <t>4,05 (без ОСУ 2,62)</t>
  </si>
  <si>
    <t xml:space="preserve">Потери:  14 158,56                                                            </t>
  </si>
  <si>
    <t>Штрафные санкции: 1 465 449,58</t>
  </si>
  <si>
    <t xml:space="preserve">Потери:  1 507 800                                                            </t>
  </si>
  <si>
    <t>Штрафные санкции: 205 943,76</t>
  </si>
  <si>
    <r>
      <t xml:space="preserve">Численность прикрепленного населения всего  </t>
    </r>
    <r>
      <rPr>
        <b/>
        <i/>
        <sz val="12"/>
        <rFont val="Times New Roman"/>
        <family val="1"/>
        <charset val="204"/>
      </rPr>
      <t>(необходимо сравнить с данными ТФ ОМС)</t>
    </r>
    <r>
      <rPr>
        <b/>
        <sz val="12"/>
        <rFont val="Times New Roman"/>
        <family val="1"/>
        <charset val="204"/>
      </rPr>
      <t>, в т.ч.:</t>
    </r>
  </si>
  <si>
    <t>1. Открытие кабинетов неотложной медицинской помощи в детской и взрослой поликлиниках</t>
  </si>
  <si>
    <t>2. Реализация проекта по оптимизации заботы Физиотерапевтической поликлиники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</si>
</sst>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0.0%"/>
    <numFmt numFmtId="168" formatCode="0.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3"/>
      <name val="Arial Cyr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Arial Cyr"/>
      <charset val="204"/>
    </font>
    <font>
      <i/>
      <sz val="12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8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</cellStyleXfs>
  <cellXfs count="362">
    <xf numFmtId="0" fontId="0" fillId="0" borderId="0" xfId="0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3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21" xfId="0" applyFont="1" applyBorder="1" applyAlignment="1">
      <alignment vertical="top" wrapText="1"/>
    </xf>
    <xf numFmtId="0" fontId="18" fillId="0" borderId="24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0" xfId="0" applyFont="1" applyFill="1" applyBorder="1" applyAlignment="1">
      <alignment horizontal="left"/>
    </xf>
    <xf numFmtId="3" fontId="13" fillId="0" borderId="0" xfId="0" applyNumberFormat="1" applyFont="1" applyFill="1" applyBorder="1"/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5" fillId="0" borderId="0" xfId="0" applyFont="1" applyBorder="1"/>
    <xf numFmtId="0" fontId="13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7" fontId="3" fillId="0" borderId="0" xfId="5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167" fontId="3" fillId="4" borderId="1" xfId="5" applyNumberFormat="1" applyFont="1" applyFill="1" applyBorder="1" applyAlignment="1">
      <alignment horizontal="center" vertical="top" wrapText="1"/>
    </xf>
    <xf numFmtId="0" fontId="18" fillId="0" borderId="22" xfId="0" applyFont="1" applyBorder="1" applyAlignment="1">
      <alignment vertical="top" wrapText="1"/>
    </xf>
    <xf numFmtId="0" fontId="18" fillId="0" borderId="23" xfId="0" applyFont="1" applyFill="1" applyBorder="1" applyAlignment="1">
      <alignment horizontal="center" vertical="top" wrapText="1"/>
    </xf>
    <xf numFmtId="167" fontId="3" fillId="3" borderId="24" xfId="5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5" fillId="0" borderId="19" xfId="0" applyFont="1" applyFill="1" applyBorder="1" applyAlignment="1">
      <alignment horizontal="center" vertical="top" wrapText="1"/>
    </xf>
    <xf numFmtId="166" fontId="19" fillId="3" borderId="1" xfId="10" applyNumberFormat="1" applyFont="1" applyFill="1" applyBorder="1" applyAlignment="1">
      <alignment horizontal="center" vertical="center"/>
    </xf>
    <xf numFmtId="166" fontId="19" fillId="3" borderId="21" xfId="1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4" fillId="0" borderId="2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Border="1" applyAlignment="1"/>
    <xf numFmtId="0" fontId="21" fillId="0" borderId="0" xfId="0" applyFont="1"/>
    <xf numFmtId="0" fontId="11" fillId="0" borderId="0" xfId="0" applyFont="1" applyBorder="1"/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168" fontId="18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8" fillId="0" borderId="1" xfId="0" applyFont="1" applyFill="1" applyBorder="1"/>
    <xf numFmtId="1" fontId="18" fillId="0" borderId="21" xfId="0" applyNumberFormat="1" applyFont="1" applyBorder="1"/>
    <xf numFmtId="0" fontId="18" fillId="0" borderId="23" xfId="0" applyFont="1" applyFill="1" applyBorder="1"/>
    <xf numFmtId="1" fontId="18" fillId="0" borderId="24" xfId="0" applyNumberFormat="1" applyFont="1" applyBorder="1"/>
    <xf numFmtId="0" fontId="0" fillId="0" borderId="0" xfId="0" applyFont="1"/>
    <xf numFmtId="167" fontId="18" fillId="0" borderId="0" xfId="5" applyNumberFormat="1" applyFont="1" applyBorder="1" applyAlignment="1">
      <alignment vertical="top" wrapText="1"/>
    </xf>
    <xf numFmtId="0" fontId="11" fillId="0" borderId="20" xfId="0" applyFont="1" applyBorder="1"/>
    <xf numFmtId="167" fontId="11" fillId="0" borderId="0" xfId="5" applyNumberFormat="1" applyFont="1" applyBorder="1" applyAlignment="1">
      <alignment vertical="top" wrapText="1"/>
    </xf>
    <xf numFmtId="0" fontId="11" fillId="0" borderId="22" xfId="0" applyFont="1" applyBorder="1"/>
    <xf numFmtId="0" fontId="4" fillId="0" borderId="1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0" fillId="0" borderId="1" xfId="0" applyFont="1" applyBorder="1"/>
    <xf numFmtId="3" fontId="18" fillId="3" borderId="0" xfId="0" applyNumberFormat="1" applyFont="1" applyFill="1" applyBorder="1"/>
    <xf numFmtId="0" fontId="0" fillId="0" borderId="0" xfId="0" applyFont="1" applyBorder="1"/>
    <xf numFmtId="0" fontId="18" fillId="0" borderId="0" xfId="0" applyFont="1" applyFill="1" applyBorder="1" applyAlignment="1">
      <alignment vertical="top"/>
    </xf>
    <xf numFmtId="0" fontId="18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/>
    </xf>
    <xf numFmtId="168" fontId="18" fillId="0" borderId="1" xfId="0" applyNumberFormat="1" applyFont="1" applyFill="1" applyBorder="1" applyAlignment="1">
      <alignment horizontal="center" wrapText="1"/>
    </xf>
    <xf numFmtId="167" fontId="18" fillId="0" borderId="0" xfId="0" applyNumberFormat="1" applyFont="1" applyFill="1"/>
    <xf numFmtId="164" fontId="18" fillId="0" borderId="0" xfId="8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168" fontId="18" fillId="2" borderId="1" xfId="2" applyNumberFormat="1" applyFont="1" applyFill="1" applyBorder="1" applyAlignment="1">
      <alignment horizontal="center" wrapText="1"/>
    </xf>
    <xf numFmtId="0" fontId="18" fillId="2" borderId="1" xfId="2" applyNumberFormat="1" applyFont="1" applyFill="1" applyBorder="1" applyAlignment="1">
      <alignment horizontal="center" wrapText="1"/>
    </xf>
    <xf numFmtId="2" fontId="18" fillId="2" borderId="1" xfId="2" applyNumberFormat="1" applyFont="1" applyFill="1" applyBorder="1" applyAlignment="1">
      <alignment horizontal="center" wrapText="1"/>
    </xf>
    <xf numFmtId="0" fontId="18" fillId="2" borderId="21" xfId="2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167" fontId="18" fillId="3" borderId="1" xfId="5" applyNumberFormat="1" applyFont="1" applyFill="1" applyBorder="1" applyAlignment="1">
      <alignment horizontal="center" vertical="top" wrapText="1"/>
    </xf>
    <xf numFmtId="168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7" fontId="18" fillId="3" borderId="1" xfId="5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67" fontId="18" fillId="3" borderId="23" xfId="5" applyNumberFormat="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67" fontId="18" fillId="3" borderId="1" xfId="5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9" fontId="18" fillId="3" borderId="1" xfId="5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167" fontId="18" fillId="3" borderId="1" xfId="5" applyNumberFormat="1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top" wrapText="1"/>
    </xf>
    <xf numFmtId="0" fontId="18" fillId="2" borderId="23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right" vertical="top" wrapText="1"/>
    </xf>
    <xf numFmtId="0" fontId="18" fillId="2" borderId="2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8" fillId="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top" wrapText="1"/>
    </xf>
    <xf numFmtId="0" fontId="18" fillId="0" borderId="43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44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165" fontId="18" fillId="0" borderId="23" xfId="10" applyFont="1" applyBorder="1" applyAlignment="1">
      <alignment horizontal="center" vertical="center" wrapText="1"/>
    </xf>
    <xf numFmtId="165" fontId="18" fillId="0" borderId="24" xfId="1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3" fillId="0" borderId="2" xfId="10" applyFont="1" applyBorder="1" applyAlignment="1">
      <alignment horizontal="right" vertical="center" wrapText="1"/>
    </xf>
    <xf numFmtId="165" fontId="3" fillId="0" borderId="45" xfId="10" applyFont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66" fontId="3" fillId="0" borderId="1" xfId="10" applyNumberFormat="1" applyFont="1" applyBorder="1" applyAlignment="1">
      <alignment horizontal="center" vertical="center"/>
    </xf>
    <xf numFmtId="166" fontId="3" fillId="0" borderId="21" xfId="1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6" fontId="11" fillId="0" borderId="1" xfId="10" applyNumberFormat="1" applyFont="1" applyBorder="1" applyAlignment="1">
      <alignment horizontal="center" vertical="center"/>
    </xf>
    <xf numFmtId="166" fontId="11" fillId="0" borderId="21" xfId="1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6" fontId="16" fillId="0" borderId="1" xfId="10" applyNumberFormat="1" applyFont="1" applyBorder="1" applyAlignment="1">
      <alignment horizontal="center" vertical="center"/>
    </xf>
    <xf numFmtId="166" fontId="16" fillId="0" borderId="21" xfId="1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top"/>
    </xf>
    <xf numFmtId="166" fontId="3" fillId="0" borderId="23" xfId="10" applyNumberFormat="1" applyFont="1" applyBorder="1" applyAlignment="1">
      <alignment horizontal="center" vertical="center"/>
    </xf>
    <xf numFmtId="166" fontId="3" fillId="0" borderId="24" xfId="1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6" fontId="15" fillId="0" borderId="25" xfId="10" applyNumberFormat="1" applyFont="1" applyBorder="1" applyAlignment="1">
      <alignment horizontal="left" vertical="center" wrapText="1"/>
    </xf>
    <xf numFmtId="166" fontId="15" fillId="0" borderId="16" xfId="10" applyNumberFormat="1" applyFont="1" applyBorder="1" applyAlignment="1">
      <alignment horizontal="left" vertical="center" wrapText="1"/>
    </xf>
    <xf numFmtId="166" fontId="18" fillId="0" borderId="1" xfId="10" applyNumberFormat="1" applyFont="1" applyBorder="1" applyAlignment="1">
      <alignment horizontal="center" vertical="center"/>
    </xf>
    <xf numFmtId="166" fontId="18" fillId="0" borderId="21" xfId="1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11" fillId="0" borderId="26" xfId="0" applyFont="1" applyBorder="1" applyAlignment="1"/>
    <xf numFmtId="0" fontId="11" fillId="0" borderId="32" xfId="0" applyFont="1" applyBorder="1" applyAlignment="1"/>
    <xf numFmtId="0" fontId="11" fillId="0" borderId="34" xfId="0" applyFont="1" applyBorder="1" applyAlignment="1"/>
    <xf numFmtId="0" fontId="11" fillId="0" borderId="2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22" xfId="0" applyFont="1" applyBorder="1" applyAlignment="1">
      <alignment horizontal="right" vertical="top" wrapText="1"/>
    </xf>
    <xf numFmtId="0" fontId="17" fillId="0" borderId="23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 vertical="top" wrapText="1"/>
    </xf>
    <xf numFmtId="0" fontId="18" fillId="0" borderId="4" xfId="0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8" fillId="0" borderId="36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1" fillId="0" borderId="0" xfId="0" applyFont="1" applyFill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65" fontId="18" fillId="0" borderId="1" xfId="10" applyFont="1" applyBorder="1" applyAlignment="1">
      <alignment horizontal="center" vertical="center" wrapText="1"/>
    </xf>
    <xf numFmtId="165" fontId="18" fillId="0" borderId="21" xfId="10" applyFont="1" applyBorder="1" applyAlignment="1">
      <alignment horizontal="center" vertical="center" wrapText="1"/>
    </xf>
    <xf numFmtId="165" fontId="3" fillId="0" borderId="1" xfId="10" applyFont="1" applyBorder="1" applyAlignment="1">
      <alignment horizontal="right" vertical="center" wrapText="1"/>
    </xf>
    <xf numFmtId="165" fontId="3" fillId="0" borderId="21" xfId="10" applyFont="1" applyBorder="1" applyAlignment="1">
      <alignment horizontal="right" vertical="center" wrapText="1"/>
    </xf>
    <xf numFmtId="0" fontId="18" fillId="0" borderId="4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165" fontId="3" fillId="5" borderId="18" xfId="10" applyNumberFormat="1" applyFont="1" applyFill="1" applyBorder="1" applyAlignment="1">
      <alignment horizontal="center" vertical="center" wrapText="1"/>
    </xf>
    <xf numFmtId="165" fontId="3" fillId="5" borderId="19" xfId="1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166" fontId="3" fillId="0" borderId="23" xfId="10" applyNumberFormat="1" applyFont="1" applyBorder="1" applyAlignment="1">
      <alignment horizontal="center" vertical="center" wrapText="1"/>
    </xf>
    <xf numFmtId="166" fontId="3" fillId="0" borderId="24" xfId="1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165" fontId="18" fillId="5" borderId="18" xfId="10" applyNumberFormat="1" applyFont="1" applyFill="1" applyBorder="1" applyAlignment="1">
      <alignment horizontal="center" vertical="center" wrapText="1"/>
    </xf>
    <xf numFmtId="165" fontId="18" fillId="5" borderId="19" xfId="1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6" fontId="18" fillId="0" borderId="23" xfId="10" applyNumberFormat="1" applyFont="1" applyBorder="1" applyAlignment="1">
      <alignment horizontal="center" vertical="center" wrapText="1"/>
    </xf>
    <xf numFmtId="166" fontId="18" fillId="0" borderId="24" xfId="1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2">
    <cellStyle name="Normal" xfId="2"/>
    <cellStyle name="Денежный 2" xfId="8"/>
    <cellStyle name="Обычный" xfId="0" builtinId="0"/>
    <cellStyle name="Обычный 2" xfId="3"/>
    <cellStyle name="Обычный 3" xfId="4"/>
    <cellStyle name="Обычный 3 2" xfId="7"/>
    <cellStyle name="Обычный 3 3" xfId="11"/>
    <cellStyle name="Обычный 4" xfId="6"/>
    <cellStyle name="Обычный 5" xfId="1"/>
    <cellStyle name="Процентный" xfId="5" builtinId="5"/>
    <cellStyle name="Процентный 2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95;&#1072;&#1089;&#1090;&#1100;%20&#1101;&#1092;&#1092;&#1077;&#1082;&#1090;&#1080;&#1074;&#1085;&#1086;&#1089;&#1090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227"/>
  <sheetViews>
    <sheetView tabSelected="1" topLeftCell="A79" zoomScale="78" zoomScaleNormal="78" workbookViewId="0">
      <selection activeCell="A220" sqref="A220"/>
    </sheetView>
  </sheetViews>
  <sheetFormatPr defaultColWidth="9.140625" defaultRowHeight="12.75" x14ac:dyDescent="0.2"/>
  <cols>
    <col min="1" max="1" width="32.28515625" style="108" customWidth="1"/>
    <col min="2" max="2" width="14.7109375" style="108" customWidth="1"/>
    <col min="3" max="3" width="13.85546875" style="108" customWidth="1"/>
    <col min="4" max="4" width="14" style="108" customWidth="1"/>
    <col min="5" max="5" width="13" style="108" customWidth="1"/>
    <col min="6" max="6" width="15.28515625" style="108" customWidth="1"/>
    <col min="7" max="7" width="14.5703125" style="108" customWidth="1"/>
    <col min="8" max="8" width="14.42578125" style="108" customWidth="1"/>
    <col min="9" max="9" width="14.140625" style="108" customWidth="1"/>
    <col min="10" max="10" width="13" style="108" customWidth="1"/>
    <col min="11" max="11" width="15.140625" style="108" customWidth="1"/>
    <col min="12" max="12" width="13.5703125" style="108" customWidth="1"/>
    <col min="13" max="13" width="13" style="108" customWidth="1"/>
    <col min="14" max="14" width="9" style="108" customWidth="1"/>
    <col min="15" max="15" width="9" style="1" customWidth="1"/>
    <col min="16" max="16" width="10.140625" style="108" customWidth="1"/>
    <col min="17" max="17" width="14.28515625" style="108" customWidth="1"/>
    <col min="18" max="18" width="10.140625" style="108" customWidth="1"/>
    <col min="19" max="19" width="9.85546875" style="108" customWidth="1"/>
    <col min="20" max="20" width="9.7109375" style="108" customWidth="1"/>
    <col min="21" max="21" width="12.42578125" style="108" customWidth="1"/>
    <col min="22" max="22" width="9.140625" style="108"/>
    <col min="23" max="27" width="3.28515625" style="108" customWidth="1"/>
    <col min="28" max="28" width="9.140625" style="108"/>
    <col min="29" max="34" width="2" style="108" customWidth="1"/>
    <col min="35" max="39" width="3.140625" style="108" customWidth="1"/>
    <col min="40" max="16384" width="9.140625" style="108"/>
  </cols>
  <sheetData>
    <row r="2" spans="1:18" ht="18.75" x14ac:dyDescent="0.3">
      <c r="A2" s="203" t="s">
        <v>3</v>
      </c>
      <c r="B2" s="203"/>
      <c r="C2" s="203"/>
      <c r="D2" s="203"/>
      <c r="E2" s="203"/>
      <c r="F2" s="203"/>
      <c r="G2" s="203"/>
      <c r="H2" s="203"/>
      <c r="I2" s="79"/>
      <c r="J2" s="79"/>
      <c r="K2" s="79"/>
      <c r="L2" s="79"/>
      <c r="M2" s="79"/>
      <c r="N2" s="79"/>
      <c r="P2" s="79"/>
      <c r="Q2" s="79"/>
      <c r="R2" s="2"/>
    </row>
    <row r="3" spans="1:18" ht="27.75" customHeight="1" x14ac:dyDescent="0.3">
      <c r="A3" s="204" t="s">
        <v>201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3"/>
      <c r="M3" s="3"/>
      <c r="N3" s="3"/>
      <c r="P3" s="3"/>
      <c r="Q3" s="3"/>
      <c r="R3" s="2"/>
    </row>
    <row r="4" spans="1:18" ht="18.75" x14ac:dyDescent="0.3">
      <c r="A4" s="7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Q4" s="2"/>
      <c r="R4" s="2"/>
    </row>
    <row r="5" spans="1:18" ht="19.5" thickBot="1" x14ac:dyDescent="0.35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</row>
    <row r="6" spans="1:18" ht="34.5" customHeight="1" x14ac:dyDescent="0.35">
      <c r="A6" s="205" t="s">
        <v>240</v>
      </c>
      <c r="B6" s="206"/>
      <c r="C6" s="206"/>
      <c r="D6" s="207" t="s">
        <v>5</v>
      </c>
      <c r="E6" s="208"/>
      <c r="F6" s="5"/>
      <c r="G6" s="6"/>
      <c r="H6" s="6"/>
      <c r="I6" s="2"/>
      <c r="J6" s="2"/>
      <c r="K6" s="2"/>
      <c r="L6" s="2"/>
      <c r="M6" s="2"/>
      <c r="N6" s="2"/>
      <c r="P6" s="2"/>
      <c r="Q6" s="2"/>
      <c r="R6" s="2"/>
    </row>
    <row r="7" spans="1:18" ht="20.25" x14ac:dyDescent="0.35">
      <c r="A7" s="209" t="s">
        <v>6</v>
      </c>
      <c r="B7" s="210"/>
      <c r="C7" s="210"/>
      <c r="D7" s="211">
        <v>33124</v>
      </c>
      <c r="E7" s="212"/>
      <c r="F7" s="5"/>
      <c r="G7" s="6"/>
      <c r="H7" s="6"/>
      <c r="I7" s="2"/>
      <c r="J7" s="2"/>
      <c r="K7" s="2"/>
      <c r="L7" s="2"/>
      <c r="M7" s="2"/>
      <c r="N7" s="2"/>
      <c r="P7" s="2"/>
      <c r="Q7" s="2"/>
      <c r="R7" s="2"/>
    </row>
    <row r="8" spans="1:18" ht="18.75" x14ac:dyDescent="0.3">
      <c r="A8" s="195" t="s">
        <v>7</v>
      </c>
      <c r="B8" s="196"/>
      <c r="C8" s="196"/>
      <c r="D8" s="197">
        <v>33124</v>
      </c>
      <c r="E8" s="198"/>
      <c r="F8" s="7"/>
      <c r="G8" s="2"/>
      <c r="H8" s="2"/>
      <c r="I8" s="2"/>
      <c r="J8" s="2"/>
      <c r="K8" s="2"/>
      <c r="L8" s="2"/>
      <c r="M8" s="2"/>
      <c r="N8" s="2"/>
      <c r="P8" s="2"/>
      <c r="Q8" s="2"/>
      <c r="R8" s="2"/>
    </row>
    <row r="9" spans="1:18" ht="18.75" x14ac:dyDescent="0.3">
      <c r="A9" s="195" t="s">
        <v>8</v>
      </c>
      <c r="B9" s="196"/>
      <c r="C9" s="196"/>
      <c r="D9" s="197"/>
      <c r="E9" s="198"/>
      <c r="F9" s="7"/>
      <c r="G9" s="2"/>
      <c r="H9" s="2"/>
      <c r="I9" s="2"/>
      <c r="J9" s="2"/>
      <c r="K9" s="2"/>
      <c r="L9" s="2"/>
      <c r="M9" s="2"/>
      <c r="N9" s="2"/>
      <c r="P9" s="2"/>
      <c r="Q9" s="2"/>
      <c r="R9" s="2"/>
    </row>
    <row r="10" spans="1:18" ht="27" customHeight="1" x14ac:dyDescent="0.3">
      <c r="A10" s="199" t="s">
        <v>9</v>
      </c>
      <c r="B10" s="200"/>
      <c r="C10" s="200"/>
      <c r="D10" s="201">
        <v>6097</v>
      </c>
      <c r="E10" s="202"/>
      <c r="F10" s="8"/>
      <c r="G10" s="2"/>
      <c r="H10" s="2"/>
      <c r="I10" s="2"/>
      <c r="J10" s="2"/>
      <c r="K10" s="2"/>
      <c r="L10" s="2"/>
      <c r="M10" s="2"/>
      <c r="N10" s="2"/>
      <c r="P10" s="2"/>
      <c r="Q10" s="2"/>
      <c r="R10" s="2"/>
    </row>
    <row r="11" spans="1:18" ht="18.75" x14ac:dyDescent="0.3">
      <c r="A11" s="195" t="s">
        <v>7</v>
      </c>
      <c r="B11" s="196"/>
      <c r="C11" s="196"/>
      <c r="D11" s="197">
        <v>6097</v>
      </c>
      <c r="E11" s="198"/>
      <c r="F11" s="7"/>
      <c r="G11" s="2"/>
      <c r="H11" s="2"/>
      <c r="I11" s="2"/>
      <c r="J11" s="2"/>
      <c r="K11" s="2"/>
      <c r="L11" s="2"/>
      <c r="M11" s="2"/>
      <c r="N11" s="2"/>
      <c r="P11" s="2"/>
      <c r="Q11" s="2"/>
      <c r="R11" s="2"/>
    </row>
    <row r="12" spans="1:18" ht="18.75" x14ac:dyDescent="0.3">
      <c r="A12" s="195" t="s">
        <v>8</v>
      </c>
      <c r="B12" s="196"/>
      <c r="C12" s="196"/>
      <c r="D12" s="197"/>
      <c r="E12" s="198"/>
      <c r="F12" s="7"/>
      <c r="G12" s="2"/>
      <c r="H12" s="2"/>
      <c r="I12" s="2"/>
      <c r="J12" s="2"/>
      <c r="K12" s="2"/>
      <c r="L12" s="2"/>
      <c r="M12" s="2"/>
      <c r="N12" s="2"/>
      <c r="P12" s="2"/>
      <c r="Q12" s="2"/>
      <c r="R12" s="2"/>
    </row>
    <row r="13" spans="1:18" ht="18.75" x14ac:dyDescent="0.3">
      <c r="A13" s="199" t="s">
        <v>10</v>
      </c>
      <c r="B13" s="200"/>
      <c r="C13" s="200"/>
      <c r="D13" s="201">
        <v>1116</v>
      </c>
      <c r="E13" s="202"/>
      <c r="F13" s="7"/>
      <c r="G13" s="2"/>
      <c r="H13" s="2"/>
      <c r="I13" s="2"/>
      <c r="J13" s="2"/>
      <c r="K13" s="2"/>
      <c r="L13" s="2"/>
      <c r="M13" s="2"/>
      <c r="N13" s="2"/>
      <c r="P13" s="2"/>
      <c r="Q13" s="2"/>
      <c r="R13" s="2"/>
    </row>
    <row r="14" spans="1:18" ht="20.25" customHeight="1" x14ac:dyDescent="0.3">
      <c r="A14" s="195" t="s">
        <v>7</v>
      </c>
      <c r="B14" s="196"/>
      <c r="C14" s="196"/>
      <c r="D14" s="197">
        <v>1116</v>
      </c>
      <c r="E14" s="198"/>
      <c r="F14" s="9"/>
      <c r="G14" s="2"/>
      <c r="H14" s="2"/>
      <c r="I14" s="2"/>
      <c r="J14" s="2"/>
      <c r="K14" s="2"/>
      <c r="L14" s="2"/>
      <c r="M14" s="2"/>
      <c r="N14" s="2"/>
      <c r="P14" s="2"/>
      <c r="Q14" s="2"/>
      <c r="R14" s="2"/>
    </row>
    <row r="15" spans="1:18" ht="20.25" customHeight="1" x14ac:dyDescent="0.3">
      <c r="A15" s="195" t="s">
        <v>8</v>
      </c>
      <c r="B15" s="196"/>
      <c r="C15" s="196"/>
      <c r="D15" s="197"/>
      <c r="E15" s="198"/>
      <c r="F15" s="8"/>
      <c r="G15" s="2"/>
      <c r="H15" s="2"/>
      <c r="I15" s="2"/>
      <c r="J15" s="2"/>
      <c r="K15" s="2"/>
      <c r="L15" s="2"/>
      <c r="M15" s="2"/>
      <c r="N15" s="2"/>
      <c r="P15" s="2"/>
      <c r="Q15" s="2"/>
      <c r="R15" s="2"/>
    </row>
    <row r="16" spans="1:18" ht="18.75" x14ac:dyDescent="0.25">
      <c r="A16" s="199" t="s">
        <v>11</v>
      </c>
      <c r="B16" s="200"/>
      <c r="C16" s="200"/>
      <c r="D16" s="201">
        <v>18114</v>
      </c>
      <c r="E16" s="202"/>
      <c r="F16" s="2"/>
      <c r="G16" s="2"/>
      <c r="H16" s="2"/>
      <c r="I16" s="2"/>
      <c r="J16" s="2"/>
      <c r="K16" s="2"/>
      <c r="L16" s="2"/>
      <c r="M16" s="2"/>
      <c r="N16" s="2"/>
      <c r="P16" s="2"/>
      <c r="Q16" s="2"/>
      <c r="R16" s="2"/>
    </row>
    <row r="17" spans="1:18" ht="18.75" x14ac:dyDescent="0.25">
      <c r="A17" s="195" t="s">
        <v>7</v>
      </c>
      <c r="B17" s="196"/>
      <c r="C17" s="196"/>
      <c r="D17" s="221">
        <v>18114</v>
      </c>
      <c r="E17" s="222"/>
      <c r="F17" s="2"/>
      <c r="G17" s="2"/>
      <c r="H17" s="2"/>
      <c r="I17" s="2"/>
      <c r="J17" s="2"/>
      <c r="K17" s="2"/>
      <c r="L17" s="2"/>
      <c r="M17" s="2"/>
      <c r="N17" s="2"/>
      <c r="P17" s="2"/>
      <c r="Q17" s="2"/>
      <c r="R17" s="2"/>
    </row>
    <row r="18" spans="1:18" ht="18.75" x14ac:dyDescent="0.25">
      <c r="A18" s="195" t="s">
        <v>8</v>
      </c>
      <c r="B18" s="196"/>
      <c r="C18" s="196"/>
      <c r="D18" s="197"/>
      <c r="E18" s="198"/>
      <c r="F18" s="2"/>
      <c r="G18" s="2"/>
      <c r="H18" s="2"/>
      <c r="I18" s="2"/>
      <c r="J18" s="2"/>
      <c r="K18" s="2"/>
      <c r="L18" s="2"/>
      <c r="M18" s="2"/>
      <c r="N18" s="2"/>
      <c r="P18" s="2"/>
      <c r="Q18" s="2"/>
      <c r="R18" s="2"/>
    </row>
    <row r="19" spans="1:18" ht="18.75" x14ac:dyDescent="0.25">
      <c r="A19" s="199" t="s">
        <v>12</v>
      </c>
      <c r="B19" s="200"/>
      <c r="C19" s="200"/>
      <c r="D19" s="201">
        <v>7797</v>
      </c>
      <c r="E19" s="202"/>
      <c r="F19" s="2"/>
      <c r="G19" s="2"/>
      <c r="H19" s="2"/>
      <c r="I19" s="2"/>
      <c r="J19" s="2"/>
      <c r="K19" s="2"/>
      <c r="L19" s="2"/>
      <c r="M19" s="2"/>
      <c r="N19" s="2"/>
      <c r="P19" s="2"/>
      <c r="Q19" s="2"/>
      <c r="R19" s="2"/>
    </row>
    <row r="20" spans="1:18" ht="18.75" x14ac:dyDescent="0.25">
      <c r="A20" s="195" t="s">
        <v>7</v>
      </c>
      <c r="B20" s="196"/>
      <c r="C20" s="196"/>
      <c r="D20" s="197">
        <v>7797</v>
      </c>
      <c r="E20" s="198"/>
      <c r="F20" s="2"/>
      <c r="G20" s="2"/>
      <c r="H20" s="2"/>
      <c r="I20" s="2"/>
      <c r="J20" s="2"/>
      <c r="K20" s="2"/>
      <c r="L20" s="2"/>
      <c r="M20" s="2"/>
      <c r="N20" s="2"/>
      <c r="P20" s="2"/>
      <c r="Q20" s="2"/>
      <c r="R20" s="2"/>
    </row>
    <row r="21" spans="1:18" ht="19.5" thickBot="1" x14ac:dyDescent="0.3">
      <c r="A21" s="213" t="s">
        <v>8</v>
      </c>
      <c r="B21" s="214"/>
      <c r="C21" s="214"/>
      <c r="D21" s="215"/>
      <c r="E21" s="216"/>
      <c r="F21" s="2"/>
      <c r="G21" s="2"/>
      <c r="H21" s="2"/>
      <c r="I21" s="2"/>
      <c r="J21" s="2"/>
      <c r="K21" s="2"/>
      <c r="L21" s="2"/>
      <c r="M21" s="2"/>
      <c r="N21" s="2"/>
      <c r="P21" s="2"/>
      <c r="Q21" s="2"/>
      <c r="R21" s="2"/>
    </row>
    <row r="22" spans="1:18" ht="19.5" thickBot="1" x14ac:dyDescent="0.35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2"/>
      <c r="Q22" s="2"/>
      <c r="R22" s="2"/>
    </row>
    <row r="23" spans="1:18" ht="48" customHeight="1" thickBot="1" x14ac:dyDescent="0.3">
      <c r="A23" s="217" t="s">
        <v>13</v>
      </c>
      <c r="B23" s="218"/>
      <c r="C23" s="218"/>
      <c r="D23" s="218"/>
      <c r="E23" s="218"/>
      <c r="F23" s="218"/>
      <c r="G23" s="219">
        <v>977</v>
      </c>
      <c r="H23" s="220"/>
      <c r="I23" s="11"/>
      <c r="J23" s="11"/>
      <c r="K23" s="11"/>
      <c r="L23" s="11"/>
      <c r="M23" s="11"/>
      <c r="N23" s="11"/>
      <c r="P23" s="2"/>
      <c r="Q23" s="2"/>
      <c r="R23" s="2"/>
    </row>
    <row r="24" spans="1:18" ht="19.5" thickBot="1" x14ac:dyDescent="0.35">
      <c r="A24" s="12"/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P24" s="2"/>
      <c r="Q24" s="2"/>
      <c r="R24" s="2"/>
    </row>
    <row r="25" spans="1:18" ht="55.5" customHeight="1" x14ac:dyDescent="0.3">
      <c r="A25" s="235"/>
      <c r="B25" s="238" t="s">
        <v>14</v>
      </c>
      <c r="C25" s="238" t="s">
        <v>15</v>
      </c>
      <c r="D25" s="241" t="s">
        <v>16</v>
      </c>
      <c r="E25" s="242"/>
      <c r="F25" s="241" t="s">
        <v>17</v>
      </c>
      <c r="G25" s="242"/>
      <c r="H25" s="241" t="s">
        <v>18</v>
      </c>
      <c r="I25" s="243"/>
      <c r="J25" s="243"/>
      <c r="K25" s="244"/>
      <c r="R25" s="14"/>
    </row>
    <row r="26" spans="1:18" ht="60" customHeight="1" x14ac:dyDescent="0.25">
      <c r="A26" s="236"/>
      <c r="B26" s="239"/>
      <c r="C26" s="239"/>
      <c r="D26" s="245" t="s">
        <v>19</v>
      </c>
      <c r="E26" s="247" t="s">
        <v>20</v>
      </c>
      <c r="F26" s="248" t="s">
        <v>19</v>
      </c>
      <c r="G26" s="225" t="s">
        <v>20</v>
      </c>
      <c r="H26" s="223" t="s">
        <v>21</v>
      </c>
      <c r="I26" s="224"/>
      <c r="J26" s="225" t="s">
        <v>22</v>
      </c>
      <c r="K26" s="226" t="s">
        <v>23</v>
      </c>
      <c r="R26" s="14"/>
    </row>
    <row r="27" spans="1:18" ht="33" customHeight="1" x14ac:dyDescent="0.2">
      <c r="A27" s="237"/>
      <c r="B27" s="240"/>
      <c r="C27" s="240"/>
      <c r="D27" s="246"/>
      <c r="E27" s="240"/>
      <c r="F27" s="248"/>
      <c r="G27" s="225"/>
      <c r="H27" s="83" t="s">
        <v>24</v>
      </c>
      <c r="I27" s="15" t="s">
        <v>25</v>
      </c>
      <c r="J27" s="225"/>
      <c r="K27" s="227"/>
      <c r="R27" s="109"/>
    </row>
    <row r="28" spans="1:18" ht="18.75" x14ac:dyDescent="0.3">
      <c r="A28" s="110" t="s">
        <v>26</v>
      </c>
      <c r="B28" s="16">
        <v>28</v>
      </c>
      <c r="C28" s="16">
        <v>18</v>
      </c>
      <c r="D28" s="16">
        <v>6</v>
      </c>
      <c r="E28" s="16">
        <v>5</v>
      </c>
      <c r="F28" s="104">
        <v>1.3</v>
      </c>
      <c r="G28" s="104">
        <v>1.27</v>
      </c>
      <c r="H28" s="104">
        <v>156.80000000000001</v>
      </c>
      <c r="I28" s="104">
        <v>147.9</v>
      </c>
      <c r="J28" s="16">
        <v>39672</v>
      </c>
      <c r="K28" s="105">
        <f>J28/33192*100</f>
        <v>119.52277657266812</v>
      </c>
      <c r="R28" s="109"/>
    </row>
    <row r="29" spans="1:18" ht="18.75" x14ac:dyDescent="0.3">
      <c r="A29" s="110" t="s">
        <v>27</v>
      </c>
      <c r="B29" s="16">
        <v>22</v>
      </c>
      <c r="C29" s="16">
        <v>22</v>
      </c>
      <c r="D29" s="16">
        <v>14</v>
      </c>
      <c r="E29" s="16">
        <v>10</v>
      </c>
      <c r="F29" s="104">
        <v>1.89</v>
      </c>
      <c r="G29" s="104">
        <v>2.17</v>
      </c>
      <c r="H29" s="104">
        <v>86.3</v>
      </c>
      <c r="I29" s="104">
        <v>88.3</v>
      </c>
      <c r="J29" s="16">
        <v>23691</v>
      </c>
      <c r="K29" s="105">
        <f>J29/21189*100</f>
        <v>111.80801359195809</v>
      </c>
      <c r="R29" s="109"/>
    </row>
    <row r="30" spans="1:18" ht="18.75" x14ac:dyDescent="0.3">
      <c r="A30" s="110" t="s">
        <v>28</v>
      </c>
      <c r="B30" s="16">
        <v>17</v>
      </c>
      <c r="C30" s="16">
        <v>31</v>
      </c>
      <c r="D30" s="16"/>
      <c r="E30" s="16"/>
      <c r="F30" s="104">
        <v>1.94</v>
      </c>
      <c r="G30" s="104">
        <v>2</v>
      </c>
      <c r="H30" s="104">
        <v>58.3</v>
      </c>
      <c r="I30" s="104">
        <v>63.9</v>
      </c>
      <c r="J30" s="16">
        <v>17139</v>
      </c>
      <c r="K30" s="105">
        <f>J30/13411*100</f>
        <v>127.79807620609947</v>
      </c>
      <c r="R30" s="109"/>
    </row>
    <row r="31" spans="1:18" ht="18.75" x14ac:dyDescent="0.3">
      <c r="A31" s="110" t="s">
        <v>29</v>
      </c>
      <c r="B31" s="16">
        <v>61</v>
      </c>
      <c r="C31" s="16">
        <v>50</v>
      </c>
      <c r="D31" s="16"/>
      <c r="E31" s="16"/>
      <c r="F31" s="104">
        <v>1.46</v>
      </c>
      <c r="G31" s="104">
        <v>1.21</v>
      </c>
      <c r="H31" s="17" t="s">
        <v>30</v>
      </c>
      <c r="I31" s="17" t="s">
        <v>30</v>
      </c>
      <c r="J31" s="16">
        <v>15945</v>
      </c>
      <c r="K31" s="105">
        <f>J31/15682*100</f>
        <v>101.67708200484633</v>
      </c>
      <c r="R31" s="111"/>
    </row>
    <row r="32" spans="1:18" ht="19.5" thickBot="1" x14ac:dyDescent="0.35">
      <c r="A32" s="112" t="s">
        <v>31</v>
      </c>
      <c r="B32" s="18">
        <f>SUM(B28:B31)</f>
        <v>128</v>
      </c>
      <c r="C32" s="18">
        <f t="shared" ref="C32:E32" si="0">SUM(C28:C31)</f>
        <v>121</v>
      </c>
      <c r="D32" s="18">
        <f t="shared" si="0"/>
        <v>20</v>
      </c>
      <c r="E32" s="18">
        <f t="shared" si="0"/>
        <v>15</v>
      </c>
      <c r="F32" s="106">
        <v>1.62</v>
      </c>
      <c r="G32" s="106">
        <v>1.58</v>
      </c>
      <c r="H32" s="19" t="s">
        <v>30</v>
      </c>
      <c r="I32" s="19" t="s">
        <v>30</v>
      </c>
      <c r="J32" s="18">
        <v>26177</v>
      </c>
      <c r="K32" s="107">
        <f>J32/22796*100</f>
        <v>114.83154939463063</v>
      </c>
      <c r="R32" s="2"/>
    </row>
    <row r="33" spans="1:18" ht="15.75" customHeight="1" x14ac:dyDescent="0.3">
      <c r="A33" s="2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2"/>
      <c r="Q33" s="2"/>
      <c r="R33" s="2"/>
    </row>
    <row r="34" spans="1:18" ht="19.5" thickBot="1" x14ac:dyDescent="0.35">
      <c r="A34" s="21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  <c r="M34" s="6"/>
      <c r="N34" s="6"/>
      <c r="P34" s="2"/>
      <c r="Q34" s="2"/>
      <c r="R34" s="2"/>
    </row>
    <row r="35" spans="1:18" ht="19.5" customHeight="1" x14ac:dyDescent="0.25">
      <c r="A35" s="228" t="s">
        <v>33</v>
      </c>
      <c r="B35" s="229"/>
      <c r="C35" s="229"/>
      <c r="D35" s="229"/>
      <c r="E35" s="231" t="s">
        <v>34</v>
      </c>
      <c r="F35" s="231"/>
      <c r="G35" s="231"/>
      <c r="H35" s="231"/>
      <c r="I35" s="231"/>
      <c r="J35" s="231"/>
      <c r="K35" s="232"/>
      <c r="L35" s="6"/>
      <c r="M35" s="6"/>
      <c r="N35" s="6"/>
      <c r="P35" s="2"/>
      <c r="Q35" s="2"/>
      <c r="R35" s="2"/>
    </row>
    <row r="36" spans="1:18" ht="36" customHeight="1" x14ac:dyDescent="0.25">
      <c r="A36" s="230"/>
      <c r="B36" s="225"/>
      <c r="C36" s="225"/>
      <c r="D36" s="225"/>
      <c r="E36" s="233" t="s">
        <v>35</v>
      </c>
      <c r="F36" s="210" t="s">
        <v>36</v>
      </c>
      <c r="G36" s="210"/>
      <c r="H36" s="210" t="s">
        <v>37</v>
      </c>
      <c r="I36" s="210"/>
      <c r="J36" s="210" t="s">
        <v>38</v>
      </c>
      <c r="K36" s="234"/>
      <c r="L36" s="6"/>
      <c r="M36" s="6"/>
      <c r="N36" s="6"/>
      <c r="P36" s="2"/>
      <c r="Q36" s="2"/>
      <c r="R36" s="2"/>
    </row>
    <row r="37" spans="1:18" ht="36" customHeight="1" x14ac:dyDescent="0.25">
      <c r="A37" s="230"/>
      <c r="B37" s="225"/>
      <c r="C37" s="225"/>
      <c r="D37" s="225"/>
      <c r="E37" s="233"/>
      <c r="F37" s="80" t="s">
        <v>39</v>
      </c>
      <c r="G37" s="80" t="s">
        <v>40</v>
      </c>
      <c r="H37" s="80" t="s">
        <v>39</v>
      </c>
      <c r="I37" s="80" t="s">
        <v>40</v>
      </c>
      <c r="J37" s="80" t="s">
        <v>39</v>
      </c>
      <c r="K37" s="84" t="s">
        <v>40</v>
      </c>
      <c r="L37" s="6"/>
      <c r="M37" s="6"/>
      <c r="N37" s="6"/>
      <c r="P37" s="2"/>
      <c r="Q37" s="2"/>
      <c r="R37" s="2"/>
    </row>
    <row r="38" spans="1:18" ht="18.75" x14ac:dyDescent="0.25">
      <c r="A38" s="249" t="s">
        <v>41</v>
      </c>
      <c r="B38" s="250"/>
      <c r="C38" s="250"/>
      <c r="D38" s="250"/>
      <c r="E38" s="22"/>
      <c r="F38" s="91"/>
      <c r="G38" s="91"/>
      <c r="H38" s="91"/>
      <c r="I38" s="91"/>
      <c r="J38" s="91"/>
      <c r="K38" s="23"/>
      <c r="L38" s="6"/>
      <c r="M38" s="6"/>
      <c r="N38" s="6"/>
      <c r="P38" s="2"/>
      <c r="Q38" s="2"/>
      <c r="R38" s="2"/>
    </row>
    <row r="39" spans="1:18" ht="18.75" x14ac:dyDescent="0.25">
      <c r="A39" s="249" t="s">
        <v>42</v>
      </c>
      <c r="B39" s="250"/>
      <c r="C39" s="250"/>
      <c r="D39" s="250"/>
      <c r="E39" s="91">
        <v>1</v>
      </c>
      <c r="F39" s="91">
        <v>180</v>
      </c>
      <c r="G39" s="91">
        <v>180</v>
      </c>
      <c r="H39" s="91">
        <v>30</v>
      </c>
      <c r="I39" s="91">
        <v>30</v>
      </c>
      <c r="J39" s="91">
        <v>40</v>
      </c>
      <c r="K39" s="165">
        <v>84.5</v>
      </c>
      <c r="L39" s="6"/>
      <c r="M39" s="6"/>
      <c r="N39" s="6"/>
      <c r="P39" s="2"/>
      <c r="Q39" s="2"/>
      <c r="R39" s="2"/>
    </row>
    <row r="40" spans="1:18" ht="18.75" x14ac:dyDescent="0.25">
      <c r="A40" s="249" t="s">
        <v>43</v>
      </c>
      <c r="B40" s="250"/>
      <c r="C40" s="250"/>
      <c r="D40" s="250"/>
      <c r="E40" s="91"/>
      <c r="F40" s="91"/>
      <c r="G40" s="91"/>
      <c r="H40" s="91"/>
      <c r="I40" s="91"/>
      <c r="J40" s="91"/>
      <c r="K40" s="23"/>
      <c r="L40" s="6"/>
      <c r="M40" s="6"/>
      <c r="N40" s="6"/>
      <c r="P40" s="2"/>
      <c r="Q40" s="2"/>
      <c r="R40" s="2"/>
    </row>
    <row r="41" spans="1:18" ht="18.75" x14ac:dyDescent="0.25">
      <c r="A41" s="249" t="s">
        <v>44</v>
      </c>
      <c r="B41" s="250"/>
      <c r="C41" s="250"/>
      <c r="D41" s="250"/>
      <c r="E41" s="91"/>
      <c r="F41" s="91"/>
      <c r="G41" s="91"/>
      <c r="H41" s="91"/>
      <c r="I41" s="91"/>
      <c r="J41" s="91"/>
      <c r="K41" s="23"/>
      <c r="L41" s="6"/>
      <c r="M41" s="6"/>
      <c r="N41" s="6"/>
      <c r="P41" s="2"/>
      <c r="Q41" s="2"/>
      <c r="R41" s="2"/>
    </row>
    <row r="42" spans="1:18" ht="18.75" x14ac:dyDescent="0.25">
      <c r="A42" s="249" t="s">
        <v>45</v>
      </c>
      <c r="B42" s="250"/>
      <c r="C42" s="250"/>
      <c r="D42" s="250"/>
      <c r="E42" s="91"/>
      <c r="F42" s="91"/>
      <c r="G42" s="91"/>
      <c r="H42" s="91"/>
      <c r="I42" s="91"/>
      <c r="J42" s="91"/>
      <c r="K42" s="23"/>
      <c r="L42" s="6"/>
      <c r="M42" s="6"/>
      <c r="N42" s="6"/>
      <c r="P42" s="2"/>
      <c r="Q42" s="2"/>
      <c r="R42" s="2"/>
    </row>
    <row r="43" spans="1:18" ht="18.75" x14ac:dyDescent="0.25">
      <c r="A43" s="249" t="s">
        <v>46</v>
      </c>
      <c r="B43" s="250"/>
      <c r="C43" s="250"/>
      <c r="D43" s="250"/>
      <c r="E43" s="91"/>
      <c r="F43" s="91" t="s">
        <v>30</v>
      </c>
      <c r="G43" s="91" t="s">
        <v>30</v>
      </c>
      <c r="H43" s="91" t="s">
        <v>30</v>
      </c>
      <c r="I43" s="91" t="s">
        <v>30</v>
      </c>
      <c r="J43" s="91"/>
      <c r="K43" s="23"/>
      <c r="L43" s="6"/>
      <c r="M43" s="6"/>
      <c r="N43" s="6"/>
      <c r="P43" s="2"/>
      <c r="Q43" s="2"/>
      <c r="R43" s="2"/>
    </row>
    <row r="44" spans="1:18" ht="18.75" x14ac:dyDescent="0.25">
      <c r="A44" s="249" t="s">
        <v>47</v>
      </c>
      <c r="B44" s="250"/>
      <c r="C44" s="250"/>
      <c r="D44" s="250"/>
      <c r="E44" s="91"/>
      <c r="F44" s="91" t="s">
        <v>30</v>
      </c>
      <c r="G44" s="91" t="s">
        <v>30</v>
      </c>
      <c r="H44" s="91" t="s">
        <v>30</v>
      </c>
      <c r="I44" s="91" t="s">
        <v>30</v>
      </c>
      <c r="J44" s="91"/>
      <c r="K44" s="23"/>
      <c r="L44" s="6"/>
      <c r="M44" s="6"/>
      <c r="N44" s="6"/>
      <c r="P44" s="2"/>
      <c r="Q44" s="2"/>
      <c r="R44" s="2"/>
    </row>
    <row r="45" spans="1:18" ht="18.75" x14ac:dyDescent="0.25">
      <c r="A45" s="251" t="s">
        <v>48</v>
      </c>
      <c r="B45" s="252"/>
      <c r="C45" s="252"/>
      <c r="D45" s="252"/>
      <c r="E45" s="91"/>
      <c r="F45" s="91" t="s">
        <v>30</v>
      </c>
      <c r="G45" s="91" t="s">
        <v>30</v>
      </c>
      <c r="H45" s="91" t="s">
        <v>30</v>
      </c>
      <c r="I45" s="91" t="s">
        <v>30</v>
      </c>
      <c r="J45" s="91"/>
      <c r="K45" s="23"/>
      <c r="L45" s="6"/>
      <c r="M45" s="6"/>
      <c r="N45" s="6"/>
      <c r="P45" s="2"/>
      <c r="Q45" s="2"/>
      <c r="R45" s="2"/>
    </row>
    <row r="46" spans="1:18" ht="18.75" x14ac:dyDescent="0.25">
      <c r="A46" s="249" t="s">
        <v>49</v>
      </c>
      <c r="B46" s="250"/>
      <c r="C46" s="250"/>
      <c r="D46" s="250"/>
      <c r="E46" s="22"/>
      <c r="F46" s="91" t="s">
        <v>30</v>
      </c>
      <c r="G46" s="91" t="s">
        <v>30</v>
      </c>
      <c r="H46" s="91" t="s">
        <v>30</v>
      </c>
      <c r="I46" s="91" t="s">
        <v>30</v>
      </c>
      <c r="J46" s="22"/>
      <c r="K46" s="24"/>
      <c r="L46" s="6"/>
      <c r="M46" s="6"/>
      <c r="N46" s="6"/>
      <c r="P46" s="2"/>
      <c r="Q46" s="2"/>
      <c r="R46" s="2"/>
    </row>
    <row r="47" spans="1:18" ht="18.75" customHeight="1" x14ac:dyDescent="0.25">
      <c r="A47" s="251" t="s">
        <v>48</v>
      </c>
      <c r="B47" s="252"/>
      <c r="C47" s="252"/>
      <c r="D47" s="252"/>
      <c r="E47" s="22"/>
      <c r="F47" s="91" t="s">
        <v>30</v>
      </c>
      <c r="G47" s="91" t="s">
        <v>30</v>
      </c>
      <c r="H47" s="91" t="s">
        <v>30</v>
      </c>
      <c r="I47" s="91" t="s">
        <v>30</v>
      </c>
      <c r="J47" s="22"/>
      <c r="K47" s="24"/>
      <c r="L47" s="6"/>
      <c r="M47" s="6"/>
      <c r="N47" s="6"/>
      <c r="P47" s="2"/>
      <c r="Q47" s="2"/>
      <c r="R47" s="2"/>
    </row>
    <row r="48" spans="1:18" ht="19.5" customHeight="1" x14ac:dyDescent="0.25">
      <c r="A48" s="249" t="s">
        <v>50</v>
      </c>
      <c r="B48" s="250"/>
      <c r="C48" s="250"/>
      <c r="D48" s="250"/>
      <c r="E48" s="91"/>
      <c r="F48" s="91" t="s">
        <v>30</v>
      </c>
      <c r="G48" s="91" t="s">
        <v>30</v>
      </c>
      <c r="H48" s="91" t="s">
        <v>30</v>
      </c>
      <c r="I48" s="91" t="s">
        <v>30</v>
      </c>
      <c r="J48" s="91"/>
      <c r="K48" s="23"/>
      <c r="L48" s="6"/>
      <c r="M48" s="6"/>
      <c r="N48" s="6"/>
      <c r="P48" s="2"/>
      <c r="Q48" s="2"/>
      <c r="R48" s="2"/>
    </row>
    <row r="49" spans="1:47" ht="19.5" customHeight="1" thickBot="1" x14ac:dyDescent="0.3">
      <c r="A49" s="253" t="s">
        <v>48</v>
      </c>
      <c r="B49" s="254"/>
      <c r="C49" s="254"/>
      <c r="D49" s="254"/>
      <c r="E49" s="97"/>
      <c r="F49" s="97" t="s">
        <v>30</v>
      </c>
      <c r="G49" s="97" t="s">
        <v>30</v>
      </c>
      <c r="H49" s="97" t="s">
        <v>30</v>
      </c>
      <c r="I49" s="97" t="s">
        <v>30</v>
      </c>
      <c r="J49" s="97"/>
      <c r="K49" s="25"/>
      <c r="L49" s="6"/>
      <c r="M49" s="6"/>
      <c r="N49" s="6"/>
      <c r="P49" s="2"/>
      <c r="Q49" s="2"/>
      <c r="R49" s="2"/>
    </row>
    <row r="50" spans="1:47" ht="18.75" x14ac:dyDescent="0.3">
      <c r="A50" s="26"/>
      <c r="B50" s="27"/>
      <c r="C50" s="27"/>
      <c r="D50" s="2"/>
      <c r="E50" s="2"/>
      <c r="F50" s="2"/>
      <c r="G50" s="2"/>
      <c r="H50" s="2"/>
      <c r="I50" s="2"/>
      <c r="J50" s="2"/>
      <c r="K50" s="2"/>
      <c r="L50" s="6"/>
      <c r="M50" s="6"/>
      <c r="N50" s="6"/>
      <c r="P50" s="2"/>
      <c r="Q50" s="2"/>
      <c r="R50" s="2"/>
    </row>
    <row r="51" spans="1:47" ht="18.75" x14ac:dyDescent="0.3">
      <c r="A51" s="28" t="s">
        <v>51</v>
      </c>
      <c r="B51" s="27"/>
      <c r="C51" s="2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P51" s="2"/>
      <c r="Q51" s="2"/>
      <c r="R51" s="2"/>
    </row>
    <row r="52" spans="1:47" ht="19.5" thickBot="1" x14ac:dyDescent="0.35">
      <c r="A52" s="28"/>
      <c r="B52" s="27"/>
      <c r="C52" s="2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"/>
      <c r="Q52" s="2"/>
      <c r="R52" s="2"/>
    </row>
    <row r="53" spans="1:47" ht="90" customHeight="1" x14ac:dyDescent="0.25">
      <c r="A53" s="113" t="s">
        <v>52</v>
      </c>
      <c r="B53" s="86" t="s">
        <v>53</v>
      </c>
      <c r="C53" s="86" t="s">
        <v>54</v>
      </c>
      <c r="D53" s="114" t="s">
        <v>55</v>
      </c>
      <c r="E53" s="86" t="s">
        <v>56</v>
      </c>
      <c r="F53" s="86" t="s">
        <v>57</v>
      </c>
      <c r="G53" s="86" t="s">
        <v>58</v>
      </c>
      <c r="H53" s="115" t="s">
        <v>59</v>
      </c>
      <c r="I53" s="115" t="s">
        <v>60</v>
      </c>
      <c r="J53" s="86" t="s">
        <v>61</v>
      </c>
      <c r="K53" s="82" t="s">
        <v>62</v>
      </c>
      <c r="L53" s="82" t="s">
        <v>63</v>
      </c>
      <c r="M53" s="29" t="s">
        <v>64</v>
      </c>
      <c r="N53" s="2"/>
      <c r="P53" s="2"/>
      <c r="Q53" s="2"/>
      <c r="R53" s="2"/>
      <c r="AQ53" s="116"/>
      <c r="AR53" s="116"/>
      <c r="AS53" s="116"/>
      <c r="AT53" s="116"/>
      <c r="AU53" s="116"/>
    </row>
    <row r="54" spans="1:47" ht="37.5" x14ac:dyDescent="0.3">
      <c r="A54" s="117" t="s">
        <v>65</v>
      </c>
      <c r="B54" s="135">
        <v>180</v>
      </c>
      <c r="C54" s="135">
        <v>180</v>
      </c>
      <c r="D54" s="136">
        <f>C54-B54</f>
        <v>0</v>
      </c>
      <c r="E54" s="135">
        <v>180</v>
      </c>
      <c r="F54" s="137">
        <v>342.37777777777779</v>
      </c>
      <c r="G54" s="138">
        <v>11.481695388914765</v>
      </c>
      <c r="H54" s="17">
        <v>5109</v>
      </c>
      <c r="I54" s="17">
        <v>5082</v>
      </c>
      <c r="J54" s="139">
        <v>99.51047581750538</v>
      </c>
      <c r="K54" s="140">
        <v>97.3</v>
      </c>
      <c r="L54" s="141" t="s">
        <v>235</v>
      </c>
      <c r="M54" s="142"/>
      <c r="N54" s="2"/>
      <c r="P54" s="2"/>
      <c r="Q54" s="2"/>
      <c r="R54" s="2"/>
    </row>
    <row r="55" spans="1:47" ht="18.75" x14ac:dyDescent="0.3">
      <c r="A55" s="117" t="s">
        <v>194</v>
      </c>
      <c r="B55" s="135">
        <v>60</v>
      </c>
      <c r="C55" s="135">
        <v>60</v>
      </c>
      <c r="D55" s="136">
        <f>C55-B55</f>
        <v>0</v>
      </c>
      <c r="E55" s="135">
        <v>60</v>
      </c>
      <c r="F55" s="137">
        <v>349.93333333333334</v>
      </c>
      <c r="G55" s="138">
        <v>11.009963293130571</v>
      </c>
      <c r="H55" s="17">
        <v>2008</v>
      </c>
      <c r="I55" s="17">
        <v>1933</v>
      </c>
      <c r="J55" s="139">
        <v>96.264940239043824</v>
      </c>
      <c r="K55" s="140">
        <v>97.3</v>
      </c>
      <c r="L55" s="141">
        <v>0.8321096426823299</v>
      </c>
      <c r="M55" s="142"/>
      <c r="N55" s="2"/>
      <c r="P55" s="2"/>
      <c r="Q55" s="2"/>
      <c r="R55" s="2"/>
    </row>
    <row r="56" spans="1:47" ht="18.75" x14ac:dyDescent="0.3">
      <c r="A56" s="117" t="s">
        <v>195</v>
      </c>
      <c r="B56" s="135">
        <v>35</v>
      </c>
      <c r="C56" s="135">
        <v>35</v>
      </c>
      <c r="D56" s="136">
        <f>C56-B56</f>
        <v>0</v>
      </c>
      <c r="E56" s="135">
        <v>35</v>
      </c>
      <c r="F56" s="137">
        <v>330.71428571428572</v>
      </c>
      <c r="G56" s="138">
        <v>7.3679185232336089</v>
      </c>
      <c r="H56" s="17">
        <f>1490+36</f>
        <v>1526</v>
      </c>
      <c r="I56" s="17">
        <f>1478+20</f>
        <v>1498</v>
      </c>
      <c r="J56" s="139">
        <f t="shared" ref="J56" si="1">I56/H56*100</f>
        <v>98.165137614678898</v>
      </c>
      <c r="K56" s="140">
        <v>97.3</v>
      </c>
      <c r="L56" s="141">
        <v>0</v>
      </c>
      <c r="M56" s="142"/>
      <c r="N56" s="2"/>
      <c r="P56" s="2"/>
      <c r="Q56" s="2"/>
      <c r="R56" s="2"/>
    </row>
    <row r="57" spans="1:47" ht="18.75" x14ac:dyDescent="0.3">
      <c r="A57" s="117" t="s">
        <v>192</v>
      </c>
      <c r="B57" s="135">
        <v>36</v>
      </c>
      <c r="C57" s="135">
        <v>36</v>
      </c>
      <c r="D57" s="136">
        <f t="shared" ref="D57:D59" si="2">C57-B57</f>
        <v>0</v>
      </c>
      <c r="E57" s="135">
        <v>36</v>
      </c>
      <c r="F57" s="137">
        <v>347.36111111111109</v>
      </c>
      <c r="G57" s="138">
        <v>11.150245207311636</v>
      </c>
      <c r="H57" s="17">
        <f>1140+36</f>
        <v>1176</v>
      </c>
      <c r="I57" s="17">
        <f>1233+8</f>
        <v>1241</v>
      </c>
      <c r="J57" s="139">
        <f t="shared" ref="J57:J58" si="3">I57/H57*100</f>
        <v>105.52721088435375</v>
      </c>
      <c r="K57" s="140">
        <v>97.3</v>
      </c>
      <c r="L57" s="141">
        <v>0.16460905349794239</v>
      </c>
      <c r="M57" s="142"/>
      <c r="N57" s="2"/>
      <c r="P57" s="2"/>
      <c r="Q57" s="2"/>
      <c r="R57" s="2"/>
    </row>
    <row r="58" spans="1:47" ht="18.75" x14ac:dyDescent="0.3">
      <c r="A58" s="117" t="s">
        <v>193</v>
      </c>
      <c r="B58" s="135">
        <v>40</v>
      </c>
      <c r="C58" s="135">
        <v>40</v>
      </c>
      <c r="D58" s="136">
        <f t="shared" si="2"/>
        <v>0</v>
      </c>
      <c r="E58" s="135">
        <v>40</v>
      </c>
      <c r="F58" s="137">
        <v>359.6</v>
      </c>
      <c r="G58" s="138">
        <v>34.955042527339003</v>
      </c>
      <c r="H58" s="17">
        <v>399</v>
      </c>
      <c r="I58" s="17">
        <v>410</v>
      </c>
      <c r="J58" s="139">
        <f t="shared" si="3"/>
        <v>102.75689223057644</v>
      </c>
      <c r="K58" s="140">
        <v>100</v>
      </c>
      <c r="L58" s="141">
        <v>21.219512195121951</v>
      </c>
      <c r="M58" s="142"/>
      <c r="N58" s="2"/>
      <c r="P58" s="2"/>
      <c r="Q58" s="2"/>
      <c r="R58" s="2"/>
    </row>
    <row r="59" spans="1:47" ht="18.75" x14ac:dyDescent="0.3">
      <c r="A59" s="117" t="s">
        <v>196</v>
      </c>
      <c r="B59" s="135">
        <v>9</v>
      </c>
      <c r="C59" s="135">
        <v>9</v>
      </c>
      <c r="D59" s="136">
        <f t="shared" si="2"/>
        <v>0</v>
      </c>
      <c r="E59" s="135">
        <v>9</v>
      </c>
      <c r="F59" s="137">
        <v>240.88888888888889</v>
      </c>
      <c r="G59" s="138">
        <v>6.0813464235624126</v>
      </c>
      <c r="H59" s="17"/>
      <c r="I59" s="17"/>
      <c r="J59" s="140"/>
      <c r="K59" s="140"/>
      <c r="L59" s="141">
        <v>18.438538205980066</v>
      </c>
      <c r="M59" s="142"/>
      <c r="N59" s="2"/>
      <c r="P59" s="2"/>
      <c r="Q59" s="2"/>
      <c r="R59" s="2"/>
    </row>
    <row r="60" spans="1:47" ht="18.75" x14ac:dyDescent="0.3">
      <c r="A60" s="31"/>
      <c r="B60" s="32"/>
      <c r="C60" s="32"/>
      <c r="D60" s="119"/>
      <c r="E60" s="14"/>
      <c r="F60" s="14"/>
      <c r="G60" s="14"/>
      <c r="H60" s="120"/>
      <c r="I60" s="120"/>
      <c r="J60" s="14"/>
      <c r="K60" s="14"/>
      <c r="L60" s="14"/>
      <c r="M60" s="14"/>
      <c r="N60" s="2"/>
      <c r="P60" s="2"/>
      <c r="Q60" s="2"/>
      <c r="R60" s="2"/>
    </row>
    <row r="61" spans="1:47" ht="18.75" x14ac:dyDescent="0.3">
      <c r="A61" s="121" t="s">
        <v>236</v>
      </c>
      <c r="B61" s="121"/>
      <c r="C61" s="121"/>
      <c r="D61" s="51"/>
      <c r="E61" s="122"/>
      <c r="F61" s="122" t="s">
        <v>237</v>
      </c>
      <c r="G61" s="122"/>
      <c r="H61" s="122"/>
      <c r="I61" s="122"/>
      <c r="J61" s="122"/>
      <c r="K61" s="14"/>
      <c r="L61" s="14"/>
      <c r="M61" s="14"/>
      <c r="N61" s="2"/>
      <c r="P61" s="2"/>
      <c r="Q61" s="2"/>
      <c r="R61" s="2"/>
    </row>
    <row r="62" spans="1:47" ht="18.75" x14ac:dyDescent="0.3">
      <c r="A62" s="28"/>
      <c r="B62" s="27"/>
      <c r="C62" s="2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P62" s="2"/>
      <c r="Q62" s="2"/>
      <c r="R62" s="2"/>
    </row>
    <row r="63" spans="1:47" ht="18.75" x14ac:dyDescent="0.3">
      <c r="A63" s="20" t="s">
        <v>66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4"/>
      <c r="P63" s="14"/>
      <c r="Q63" s="14"/>
      <c r="R63" s="2"/>
    </row>
    <row r="64" spans="1:47" ht="19.5" thickBot="1" x14ac:dyDescent="0.35">
      <c r="A64" s="4" t="s">
        <v>67</v>
      </c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14"/>
      <c r="N64" s="14"/>
      <c r="P64" s="14"/>
      <c r="Q64" s="14"/>
      <c r="R64" s="2"/>
    </row>
    <row r="65" spans="1:21" ht="30.75" customHeight="1" x14ac:dyDescent="0.2">
      <c r="A65" s="271" t="s">
        <v>68</v>
      </c>
      <c r="B65" s="273" t="s">
        <v>69</v>
      </c>
      <c r="C65" s="274"/>
      <c r="D65" s="267" t="s">
        <v>70</v>
      </c>
      <c r="E65" s="206" t="s">
        <v>71</v>
      </c>
      <c r="F65" s="225" t="s">
        <v>72</v>
      </c>
      <c r="G65" s="225"/>
      <c r="H65" s="225"/>
      <c r="I65" s="225" t="s">
        <v>73</v>
      </c>
      <c r="J65" s="225"/>
      <c r="K65" s="225"/>
      <c r="L65" s="210" t="s">
        <v>74</v>
      </c>
      <c r="M65" s="210"/>
      <c r="N65" s="263" t="s">
        <v>75</v>
      </c>
      <c r="P65" s="33"/>
      <c r="Q65" s="34"/>
      <c r="R65" s="34"/>
      <c r="S65" s="35"/>
      <c r="T65" s="120"/>
      <c r="U65" s="120"/>
    </row>
    <row r="66" spans="1:21" ht="51.75" customHeight="1" x14ac:dyDescent="0.2">
      <c r="A66" s="272"/>
      <c r="B66" s="80" t="s">
        <v>19</v>
      </c>
      <c r="C66" s="36" t="s">
        <v>76</v>
      </c>
      <c r="D66" s="268"/>
      <c r="E66" s="210"/>
      <c r="F66" s="87" t="s">
        <v>77</v>
      </c>
      <c r="G66" s="87" t="s">
        <v>0</v>
      </c>
      <c r="H66" s="37" t="s">
        <v>78</v>
      </c>
      <c r="I66" s="87" t="s">
        <v>77</v>
      </c>
      <c r="J66" s="87" t="s">
        <v>0</v>
      </c>
      <c r="K66" s="37" t="s">
        <v>78</v>
      </c>
      <c r="L66" s="87" t="s">
        <v>19</v>
      </c>
      <c r="M66" s="80" t="s">
        <v>79</v>
      </c>
      <c r="N66" s="263"/>
      <c r="P66" s="77"/>
      <c r="Q66" s="38"/>
      <c r="R66" s="38"/>
      <c r="S66" s="77"/>
      <c r="T66" s="120"/>
      <c r="U66" s="120"/>
    </row>
    <row r="67" spans="1:21" ht="18.75" x14ac:dyDescent="0.25">
      <c r="A67" s="117" t="s">
        <v>194</v>
      </c>
      <c r="B67" s="133">
        <v>5</v>
      </c>
      <c r="C67" s="30">
        <v>0</v>
      </c>
      <c r="D67" s="91">
        <v>1</v>
      </c>
      <c r="E67" s="133">
        <v>258</v>
      </c>
      <c r="F67" s="91">
        <v>140</v>
      </c>
      <c r="G67" s="143">
        <v>149</v>
      </c>
      <c r="H67" s="144">
        <f>IF(F67=0,0,G67/F67)</f>
        <v>1.0642857142857143</v>
      </c>
      <c r="I67" s="91"/>
      <c r="J67" s="91"/>
      <c r="K67" s="144">
        <f>IF(I67=0,0,J67/I67)</f>
        <v>0</v>
      </c>
      <c r="L67" s="73">
        <v>8.6</v>
      </c>
      <c r="M67" s="91"/>
      <c r="N67" s="91"/>
      <c r="P67" s="77"/>
      <c r="Q67" s="38"/>
      <c r="R67" s="38"/>
      <c r="S67" s="14"/>
      <c r="T67" s="120"/>
      <c r="U67" s="120"/>
    </row>
    <row r="68" spans="1:21" ht="18.75" x14ac:dyDescent="0.25">
      <c r="A68" s="117" t="s">
        <v>195</v>
      </c>
      <c r="B68" s="133">
        <v>10</v>
      </c>
      <c r="C68" s="30">
        <v>0</v>
      </c>
      <c r="D68" s="91">
        <v>1</v>
      </c>
      <c r="E68" s="133">
        <v>354</v>
      </c>
      <c r="F68" s="91">
        <v>430</v>
      </c>
      <c r="G68" s="143">
        <v>458</v>
      </c>
      <c r="H68" s="144">
        <f>IF(F68=0,0,G68/F68)</f>
        <v>1.0651162790697675</v>
      </c>
      <c r="I68" s="91"/>
      <c r="J68" s="91">
        <v>3</v>
      </c>
      <c r="K68" s="144">
        <f>IF(I68=0,0,J68/I68)</f>
        <v>0</v>
      </c>
      <c r="L68" s="73">
        <v>7.7</v>
      </c>
      <c r="M68" s="91">
        <v>6</v>
      </c>
      <c r="N68" s="91"/>
      <c r="P68" s="77"/>
      <c r="Q68" s="38"/>
      <c r="R68" s="38"/>
      <c r="S68" s="14"/>
      <c r="T68" s="120"/>
      <c r="U68" s="120"/>
    </row>
    <row r="69" spans="1:21" ht="18.75" x14ac:dyDescent="0.25">
      <c r="A69" s="117" t="s">
        <v>192</v>
      </c>
      <c r="B69" s="133">
        <v>15</v>
      </c>
      <c r="C69" s="30">
        <v>0</v>
      </c>
      <c r="D69" s="91">
        <v>1</v>
      </c>
      <c r="E69" s="133">
        <v>266</v>
      </c>
      <c r="F69" s="91">
        <v>415</v>
      </c>
      <c r="G69" s="143">
        <v>371</v>
      </c>
      <c r="H69" s="144">
        <f t="shared" ref="H69" si="4">IF(F69=0,0,G69/F69)</f>
        <v>0.89397590361445778</v>
      </c>
      <c r="I69" s="91"/>
      <c r="J69" s="91"/>
      <c r="K69" s="144">
        <f t="shared" ref="K69" si="5">IF(I69=0,0,J69/I69)</f>
        <v>0</v>
      </c>
      <c r="L69" s="73">
        <v>10.7</v>
      </c>
      <c r="M69" s="91"/>
      <c r="N69" s="91"/>
      <c r="P69" s="77"/>
      <c r="Q69" s="38"/>
      <c r="R69" s="38"/>
      <c r="S69" s="77"/>
      <c r="T69" s="39"/>
      <c r="U69" s="39"/>
    </row>
    <row r="72" spans="1:21" ht="12.75" customHeigh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P72" s="38"/>
      <c r="Q72" s="38"/>
      <c r="R72" s="14"/>
      <c r="S72" s="120"/>
      <c r="T72" s="120"/>
    </row>
    <row r="73" spans="1:21" ht="19.5" thickBot="1" x14ac:dyDescent="0.35">
      <c r="A73" s="40" t="s">
        <v>80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14"/>
      <c r="N73" s="14"/>
      <c r="P73" s="42"/>
      <c r="Q73" s="42"/>
      <c r="R73" s="14"/>
      <c r="S73" s="120"/>
      <c r="T73" s="120"/>
    </row>
    <row r="74" spans="1:21" ht="51" customHeight="1" x14ac:dyDescent="0.2">
      <c r="A74" s="264" t="s">
        <v>81</v>
      </c>
      <c r="B74" s="266" t="s">
        <v>69</v>
      </c>
      <c r="C74" s="266"/>
      <c r="D74" s="267" t="s">
        <v>70</v>
      </c>
      <c r="E74" s="206" t="s">
        <v>57</v>
      </c>
      <c r="F74" s="229" t="s">
        <v>72</v>
      </c>
      <c r="G74" s="229"/>
      <c r="H74" s="229"/>
      <c r="I74" s="229" t="s">
        <v>73</v>
      </c>
      <c r="J74" s="229"/>
      <c r="K74" s="229"/>
      <c r="L74" s="266" t="s">
        <v>74</v>
      </c>
      <c r="M74" s="266"/>
      <c r="N74" s="269" t="s">
        <v>82</v>
      </c>
      <c r="P74" s="33"/>
      <c r="Q74" s="34"/>
      <c r="R74" s="34"/>
      <c r="S74" s="35"/>
      <c r="T74" s="120"/>
      <c r="U74" s="120"/>
    </row>
    <row r="75" spans="1:21" ht="54.75" customHeight="1" x14ac:dyDescent="0.2">
      <c r="A75" s="265"/>
      <c r="B75" s="80" t="s">
        <v>19</v>
      </c>
      <c r="C75" s="36" t="s">
        <v>76</v>
      </c>
      <c r="D75" s="268"/>
      <c r="E75" s="210"/>
      <c r="F75" s="87" t="s">
        <v>77</v>
      </c>
      <c r="G75" s="87" t="s">
        <v>0</v>
      </c>
      <c r="H75" s="43" t="s">
        <v>78</v>
      </c>
      <c r="I75" s="87" t="s">
        <v>77</v>
      </c>
      <c r="J75" s="87" t="s">
        <v>0</v>
      </c>
      <c r="K75" s="43" t="s">
        <v>78</v>
      </c>
      <c r="L75" s="80" t="s">
        <v>19</v>
      </c>
      <c r="M75" s="80" t="s">
        <v>79</v>
      </c>
      <c r="N75" s="270"/>
      <c r="P75" s="77"/>
      <c r="Q75" s="38"/>
      <c r="R75" s="38"/>
      <c r="S75" s="77"/>
      <c r="T75" s="120"/>
      <c r="U75" s="120"/>
    </row>
    <row r="76" spans="1:21" ht="37.5" x14ac:dyDescent="0.25">
      <c r="A76" s="85" t="s">
        <v>234</v>
      </c>
      <c r="B76" s="134">
        <v>22</v>
      </c>
      <c r="C76" s="134">
        <v>2</v>
      </c>
      <c r="D76" s="166">
        <v>2</v>
      </c>
      <c r="E76" s="167">
        <v>321.7</v>
      </c>
      <c r="F76" s="44">
        <v>1040</v>
      </c>
      <c r="G76" s="146">
        <v>1177</v>
      </c>
      <c r="H76" s="147">
        <f>IF(F76=0,0,G76/F76)</f>
        <v>1.1317307692307692</v>
      </c>
      <c r="I76" s="44">
        <v>180</v>
      </c>
      <c r="J76" s="124">
        <v>233</v>
      </c>
      <c r="K76" s="147">
        <f>IF(I76=0,0,J76/I76)</f>
        <v>1.2944444444444445</v>
      </c>
      <c r="L76" s="145">
        <v>12.1</v>
      </c>
      <c r="M76" s="145">
        <v>11.5</v>
      </c>
      <c r="N76" s="148"/>
      <c r="P76" s="14"/>
      <c r="Q76" s="38"/>
      <c r="R76" s="38"/>
      <c r="S76" s="77"/>
      <c r="T76" s="39"/>
      <c r="U76" s="39"/>
    </row>
    <row r="77" spans="1:21" ht="37.5" x14ac:dyDescent="0.25">
      <c r="A77" s="85" t="s">
        <v>197</v>
      </c>
      <c r="B77" s="134">
        <v>8</v>
      </c>
      <c r="C77" s="134">
        <v>8</v>
      </c>
      <c r="D77" s="166">
        <v>2</v>
      </c>
      <c r="E77" s="167">
        <v>291.5</v>
      </c>
      <c r="F77" s="44">
        <v>422</v>
      </c>
      <c r="G77" s="146">
        <v>446</v>
      </c>
      <c r="H77" s="147">
        <f t="shared" ref="H77:H79" si="6">IF(F77=0,0,G77/F77)</f>
        <v>1.0568720379146919</v>
      </c>
      <c r="I77" s="44">
        <v>422</v>
      </c>
      <c r="J77" s="146">
        <v>446</v>
      </c>
      <c r="K77" s="147">
        <f t="shared" ref="K77:K79" si="7">IF(I77=0,0,J77/I77)</f>
        <v>1.0568720379146919</v>
      </c>
      <c r="L77" s="145">
        <v>10.445701357466064</v>
      </c>
      <c r="M77" s="145">
        <v>10.445701357466064</v>
      </c>
      <c r="N77" s="148"/>
      <c r="P77" s="14"/>
      <c r="Q77" s="38"/>
      <c r="R77" s="38"/>
      <c r="S77" s="77"/>
      <c r="T77" s="39"/>
      <c r="U77" s="39"/>
    </row>
    <row r="78" spans="1:21" ht="37.5" x14ac:dyDescent="0.25">
      <c r="A78" s="85" t="s">
        <v>198</v>
      </c>
      <c r="B78" s="44">
        <v>6</v>
      </c>
      <c r="C78" s="44"/>
      <c r="D78" s="166">
        <v>3</v>
      </c>
      <c r="E78" s="167">
        <v>661</v>
      </c>
      <c r="F78" s="44">
        <v>1010</v>
      </c>
      <c r="G78" s="146">
        <v>982</v>
      </c>
      <c r="H78" s="147">
        <f t="shared" si="6"/>
        <v>0.97227722772277225</v>
      </c>
      <c r="I78" s="44">
        <v>0</v>
      </c>
      <c r="J78" s="44"/>
      <c r="K78" s="147">
        <f t="shared" si="7"/>
        <v>0</v>
      </c>
      <c r="L78" s="145">
        <v>11.052738336713995</v>
      </c>
      <c r="M78" s="145"/>
      <c r="N78" s="148"/>
      <c r="P78" s="14"/>
      <c r="Q78" s="38"/>
      <c r="R78" s="38"/>
      <c r="S78" s="77"/>
      <c r="T78" s="39"/>
      <c r="U78" s="39"/>
    </row>
    <row r="79" spans="1:21" ht="38.25" thickBot="1" x14ac:dyDescent="0.3">
      <c r="A79" s="96" t="s">
        <v>199</v>
      </c>
      <c r="B79" s="149">
        <v>4</v>
      </c>
      <c r="C79" s="149"/>
      <c r="D79" s="168">
        <v>2</v>
      </c>
      <c r="E79" s="167">
        <v>449</v>
      </c>
      <c r="F79" s="149">
        <v>270</v>
      </c>
      <c r="G79" s="146">
        <v>293</v>
      </c>
      <c r="H79" s="147">
        <f t="shared" si="6"/>
        <v>1.0851851851851853</v>
      </c>
      <c r="I79" s="149">
        <v>0</v>
      </c>
      <c r="J79" s="149"/>
      <c r="K79" s="150">
        <f t="shared" si="7"/>
        <v>0</v>
      </c>
      <c r="L79" s="145">
        <v>12.2</v>
      </c>
      <c r="M79" s="145"/>
      <c r="N79" s="151"/>
      <c r="P79" s="14"/>
      <c r="Q79" s="38"/>
      <c r="R79" s="38"/>
      <c r="S79" s="77"/>
      <c r="T79" s="39"/>
      <c r="U79" s="39"/>
    </row>
    <row r="80" spans="1:21" ht="18.75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P80" s="38"/>
      <c r="Q80" s="38"/>
      <c r="R80" s="77"/>
      <c r="S80" s="39"/>
      <c r="T80" s="39"/>
    </row>
    <row r="81" spans="1:20" ht="18.75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P81" s="38"/>
      <c r="Q81" s="38"/>
      <c r="R81" s="77"/>
      <c r="S81" s="39"/>
      <c r="T81" s="39"/>
    </row>
    <row r="82" spans="1:20" ht="18.75" x14ac:dyDescent="0.3">
      <c r="A82" s="20" t="s">
        <v>83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P82" s="38"/>
      <c r="Q82" s="38"/>
      <c r="R82" s="77"/>
      <c r="S82" s="39"/>
      <c r="T82" s="39"/>
    </row>
    <row r="83" spans="1:20" ht="18.75" x14ac:dyDescent="0.2">
      <c r="A83" s="123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P83" s="38"/>
      <c r="Q83" s="38"/>
      <c r="R83" s="77"/>
      <c r="S83" s="39"/>
      <c r="T83" s="39"/>
    </row>
    <row r="84" spans="1:20" ht="23.25" customHeight="1" x14ac:dyDescent="0.2">
      <c r="A84" s="255" t="s">
        <v>84</v>
      </c>
      <c r="B84" s="256"/>
      <c r="C84" s="257" t="s">
        <v>77</v>
      </c>
      <c r="D84" s="257"/>
      <c r="E84" s="257"/>
      <c r="F84" s="255" t="s">
        <v>0</v>
      </c>
      <c r="G84" s="258"/>
      <c r="H84" s="256"/>
      <c r="I84" s="259" t="s">
        <v>85</v>
      </c>
      <c r="J84" s="259"/>
      <c r="K84" s="259"/>
      <c r="L84" s="260" t="s">
        <v>86</v>
      </c>
      <c r="M84" s="261"/>
      <c r="N84" s="262"/>
      <c r="O84" s="255" t="s">
        <v>87</v>
      </c>
      <c r="P84" s="258"/>
      <c r="Q84" s="256"/>
      <c r="R84" s="77"/>
      <c r="S84" s="39"/>
      <c r="T84" s="39"/>
    </row>
    <row r="85" spans="1:20" ht="39.75" customHeight="1" x14ac:dyDescent="0.2">
      <c r="A85" s="277" t="s">
        <v>88</v>
      </c>
      <c r="B85" s="278"/>
      <c r="C85" s="95" t="s">
        <v>89</v>
      </c>
      <c r="D85" s="95" t="s">
        <v>90</v>
      </c>
      <c r="E85" s="95" t="s">
        <v>91</v>
      </c>
      <c r="F85" s="95" t="s">
        <v>89</v>
      </c>
      <c r="G85" s="95" t="s">
        <v>90</v>
      </c>
      <c r="H85" s="95" t="s">
        <v>91</v>
      </c>
      <c r="I85" s="124" t="s">
        <v>89</v>
      </c>
      <c r="J85" s="124" t="s">
        <v>90</v>
      </c>
      <c r="K85" s="95" t="s">
        <v>91</v>
      </c>
      <c r="L85" s="124" t="s">
        <v>89</v>
      </c>
      <c r="M85" s="124" t="s">
        <v>90</v>
      </c>
      <c r="N85" s="95" t="s">
        <v>91</v>
      </c>
      <c r="O85" s="95" t="s">
        <v>89</v>
      </c>
      <c r="P85" s="95" t="s">
        <v>90</v>
      </c>
      <c r="Q85" s="95" t="s">
        <v>91</v>
      </c>
      <c r="R85" s="77"/>
      <c r="S85" s="39"/>
      <c r="T85" s="39"/>
    </row>
    <row r="86" spans="1:20" ht="45" customHeight="1" x14ac:dyDescent="0.3">
      <c r="A86" s="277" t="s">
        <v>92</v>
      </c>
      <c r="B86" s="278"/>
      <c r="C86" s="125">
        <v>133803</v>
      </c>
      <c r="D86" s="125">
        <v>0</v>
      </c>
      <c r="E86" s="126">
        <v>21300</v>
      </c>
      <c r="F86" s="125">
        <v>133799</v>
      </c>
      <c r="G86" s="125">
        <v>0</v>
      </c>
      <c r="H86" s="126">
        <v>26461</v>
      </c>
      <c r="I86" s="125">
        <v>130787</v>
      </c>
      <c r="J86" s="126">
        <v>0</v>
      </c>
      <c r="K86" s="126">
        <v>22430</v>
      </c>
      <c r="L86" s="125">
        <v>130787</v>
      </c>
      <c r="M86" s="126">
        <v>0</v>
      </c>
      <c r="N86" s="126">
        <v>22430</v>
      </c>
      <c r="O86" s="152">
        <f>IF(C86=0,0,F86/C86)</f>
        <v>0.99997010530406638</v>
      </c>
      <c r="P86" s="152">
        <f t="shared" ref="P86:Q95" si="8">IF(D86=0,0,G86/D86)</f>
        <v>0</v>
      </c>
      <c r="Q86" s="152">
        <f t="shared" si="8"/>
        <v>1.242300469483568</v>
      </c>
      <c r="R86" s="77"/>
      <c r="S86" s="39"/>
      <c r="T86" s="39"/>
    </row>
    <row r="87" spans="1:20" ht="27.75" customHeight="1" x14ac:dyDescent="0.3">
      <c r="A87" s="277" t="s">
        <v>93</v>
      </c>
      <c r="B87" s="278"/>
      <c r="C87" s="126">
        <v>51546</v>
      </c>
      <c r="D87" s="125">
        <v>0</v>
      </c>
      <c r="E87" s="126">
        <v>9000</v>
      </c>
      <c r="F87" s="126">
        <v>52323</v>
      </c>
      <c r="G87" s="125">
        <v>0</v>
      </c>
      <c r="H87" s="126">
        <v>10418</v>
      </c>
      <c r="I87" s="126">
        <v>51201</v>
      </c>
      <c r="J87" s="126">
        <v>0</v>
      </c>
      <c r="K87" s="126">
        <v>8412</v>
      </c>
      <c r="L87" s="126">
        <v>51201</v>
      </c>
      <c r="M87" s="126">
        <v>0</v>
      </c>
      <c r="N87" s="126">
        <v>8412</v>
      </c>
      <c r="O87" s="152">
        <f t="shared" ref="O87:O95" si="9">IF(C87=0,0,F87/C87)</f>
        <v>1.0150739145617507</v>
      </c>
      <c r="P87" s="152">
        <f t="shared" si="8"/>
        <v>0</v>
      </c>
      <c r="Q87" s="152">
        <f t="shared" si="8"/>
        <v>1.1575555555555554</v>
      </c>
      <c r="R87" s="77"/>
      <c r="S87" s="39"/>
      <c r="T87" s="39"/>
    </row>
    <row r="88" spans="1:20" ht="27.75" customHeight="1" x14ac:dyDescent="0.3">
      <c r="A88" s="277" t="s">
        <v>94</v>
      </c>
      <c r="B88" s="278"/>
      <c r="C88" s="127">
        <f>C86/C87</f>
        <v>2.5957979280642531</v>
      </c>
      <c r="D88" s="127">
        <v>0</v>
      </c>
      <c r="E88" s="127">
        <f t="shared" ref="E88:L88" si="10">E86/E87</f>
        <v>2.3666666666666667</v>
      </c>
      <c r="F88" s="127">
        <f t="shared" si="10"/>
        <v>2.5571737094585556</v>
      </c>
      <c r="G88" s="127">
        <v>0</v>
      </c>
      <c r="H88" s="127">
        <f t="shared" si="10"/>
        <v>2.5399308888462278</v>
      </c>
      <c r="I88" s="127">
        <f t="shared" si="10"/>
        <v>2.5543837034432921</v>
      </c>
      <c r="J88" s="127">
        <v>0</v>
      </c>
      <c r="K88" s="127">
        <f t="shared" si="10"/>
        <v>2.6664289110794104</v>
      </c>
      <c r="L88" s="127">
        <f t="shared" si="10"/>
        <v>2.5543837034432921</v>
      </c>
      <c r="M88" s="127">
        <v>0</v>
      </c>
      <c r="N88" s="127">
        <f t="shared" ref="N88" si="11">N86/N87</f>
        <v>2.6664289110794104</v>
      </c>
      <c r="O88" s="152">
        <f t="shared" si="9"/>
        <v>0.98512048330568613</v>
      </c>
      <c r="P88" s="152">
        <f t="shared" si="8"/>
        <v>0</v>
      </c>
      <c r="Q88" s="152">
        <f t="shared" si="8"/>
        <v>1.0732102347237582</v>
      </c>
      <c r="R88" s="77"/>
      <c r="S88" s="39"/>
      <c r="T88" s="39"/>
    </row>
    <row r="89" spans="1:20" ht="40.5" customHeight="1" x14ac:dyDescent="0.3">
      <c r="A89" s="277" t="s">
        <v>95</v>
      </c>
      <c r="B89" s="278"/>
      <c r="C89" s="125">
        <f t="shared" ref="C89:F89" si="12">SUM(C91:C94)</f>
        <v>64439</v>
      </c>
      <c r="D89" s="125">
        <f t="shared" si="12"/>
        <v>360</v>
      </c>
      <c r="E89" s="125">
        <f t="shared" si="12"/>
        <v>2500</v>
      </c>
      <c r="F89" s="125">
        <f t="shared" si="12"/>
        <v>74495</v>
      </c>
      <c r="G89" s="125">
        <f>SUM(G91:G94)</f>
        <v>133</v>
      </c>
      <c r="H89" s="125">
        <f t="shared" ref="H89:K89" si="13">SUM(H91:H94)</f>
        <v>2750</v>
      </c>
      <c r="I89" s="125">
        <f>SUM(I91:I94)</f>
        <v>62036</v>
      </c>
      <c r="J89" s="125">
        <f t="shared" si="13"/>
        <v>133</v>
      </c>
      <c r="K89" s="125">
        <f t="shared" si="13"/>
        <v>2680</v>
      </c>
      <c r="L89" s="125">
        <f>SUM(L91:L94)</f>
        <v>62036</v>
      </c>
      <c r="M89" s="125">
        <f t="shared" ref="M89:N89" si="14">SUM(M91:M94)</f>
        <v>133</v>
      </c>
      <c r="N89" s="125">
        <f t="shared" si="14"/>
        <v>2680</v>
      </c>
      <c r="O89" s="152">
        <f t="shared" si="9"/>
        <v>1.1560545632303418</v>
      </c>
      <c r="P89" s="152">
        <f t="shared" si="8"/>
        <v>0.36944444444444446</v>
      </c>
      <c r="Q89" s="152">
        <f t="shared" si="8"/>
        <v>1.1000000000000001</v>
      </c>
      <c r="R89" s="77"/>
      <c r="S89" s="39"/>
      <c r="T89" s="39"/>
    </row>
    <row r="90" spans="1:20" ht="18.75" x14ac:dyDescent="0.3">
      <c r="A90" s="275" t="s">
        <v>1</v>
      </c>
      <c r="B90" s="276"/>
      <c r="C90" s="125"/>
      <c r="D90" s="125"/>
      <c r="E90" s="126"/>
      <c r="F90" s="125"/>
      <c r="G90" s="125"/>
      <c r="H90" s="126"/>
      <c r="I90" s="125"/>
      <c r="J90" s="126"/>
      <c r="K90" s="126"/>
      <c r="L90" s="125"/>
      <c r="M90" s="126"/>
      <c r="N90" s="126"/>
      <c r="O90" s="152">
        <f t="shared" si="9"/>
        <v>0</v>
      </c>
      <c r="P90" s="152">
        <f t="shared" si="8"/>
        <v>0</v>
      </c>
      <c r="Q90" s="152">
        <f t="shared" si="8"/>
        <v>0</v>
      </c>
      <c r="R90" s="77"/>
      <c r="S90" s="39"/>
      <c r="T90" s="39"/>
    </row>
    <row r="91" spans="1:20" ht="18.75" x14ac:dyDescent="0.3">
      <c r="A91" s="275" t="s">
        <v>96</v>
      </c>
      <c r="B91" s="276"/>
      <c r="C91" s="125">
        <v>31557</v>
      </c>
      <c r="D91" s="125">
        <v>360</v>
      </c>
      <c r="E91" s="126">
        <v>2500</v>
      </c>
      <c r="F91" s="125">
        <v>41666</v>
      </c>
      <c r="G91" s="125">
        <v>133</v>
      </c>
      <c r="H91" s="126">
        <v>2678</v>
      </c>
      <c r="I91" s="125">
        <f>24289+7235</f>
        <v>31524</v>
      </c>
      <c r="J91" s="126">
        <v>133</v>
      </c>
      <c r="K91" s="126">
        <v>2678</v>
      </c>
      <c r="L91" s="125">
        <f>24289+7235</f>
        <v>31524</v>
      </c>
      <c r="M91" s="126">
        <v>133</v>
      </c>
      <c r="N91" s="126">
        <v>2678</v>
      </c>
      <c r="O91" s="152">
        <f t="shared" si="9"/>
        <v>1.3203409703076971</v>
      </c>
      <c r="P91" s="152">
        <f t="shared" si="8"/>
        <v>0.36944444444444446</v>
      </c>
      <c r="Q91" s="152">
        <f t="shared" si="8"/>
        <v>1.0711999999999999</v>
      </c>
      <c r="R91" s="77"/>
      <c r="S91" s="39"/>
      <c r="T91" s="39"/>
    </row>
    <row r="92" spans="1:20" ht="18.75" x14ac:dyDescent="0.3">
      <c r="A92" s="275" t="s">
        <v>97</v>
      </c>
      <c r="B92" s="276"/>
      <c r="C92" s="156">
        <v>4961</v>
      </c>
      <c r="D92" s="156">
        <v>0</v>
      </c>
      <c r="E92" s="157">
        <v>0</v>
      </c>
      <c r="F92" s="156">
        <v>4908</v>
      </c>
      <c r="G92" s="125">
        <v>0</v>
      </c>
      <c r="H92" s="126">
        <v>0</v>
      </c>
      <c r="I92" s="125">
        <v>4908</v>
      </c>
      <c r="J92" s="126">
        <v>0</v>
      </c>
      <c r="K92" s="126">
        <v>0</v>
      </c>
      <c r="L92" s="125">
        <v>4908</v>
      </c>
      <c r="M92" s="126">
        <v>0</v>
      </c>
      <c r="N92" s="126">
        <v>0</v>
      </c>
      <c r="O92" s="152">
        <f t="shared" si="9"/>
        <v>0.98931667002620438</v>
      </c>
      <c r="P92" s="152">
        <f t="shared" si="8"/>
        <v>0</v>
      </c>
      <c r="Q92" s="152">
        <f t="shared" si="8"/>
        <v>0</v>
      </c>
      <c r="R92" s="77"/>
      <c r="S92" s="39"/>
      <c r="T92" s="39"/>
    </row>
    <row r="93" spans="1:20" ht="18.75" x14ac:dyDescent="0.3">
      <c r="A93" s="275" t="s">
        <v>98</v>
      </c>
      <c r="B93" s="276"/>
      <c r="C93" s="125">
        <v>23544</v>
      </c>
      <c r="D93" s="125">
        <v>0</v>
      </c>
      <c r="E93" s="126">
        <v>0</v>
      </c>
      <c r="F93" s="125">
        <v>23544</v>
      </c>
      <c r="G93" s="125">
        <v>0</v>
      </c>
      <c r="H93" s="126">
        <v>72</v>
      </c>
      <c r="I93" s="125">
        <v>21356</v>
      </c>
      <c r="J93" s="126">
        <v>0</v>
      </c>
      <c r="K93" s="126">
        <v>2</v>
      </c>
      <c r="L93" s="125">
        <v>21356</v>
      </c>
      <c r="M93" s="126">
        <v>0</v>
      </c>
      <c r="N93" s="126">
        <v>2</v>
      </c>
      <c r="O93" s="152">
        <f t="shared" si="9"/>
        <v>1</v>
      </c>
      <c r="P93" s="152">
        <f t="shared" si="8"/>
        <v>0</v>
      </c>
      <c r="Q93" s="152">
        <f t="shared" si="8"/>
        <v>0</v>
      </c>
      <c r="R93" s="77"/>
      <c r="S93" s="39"/>
      <c r="T93" s="39"/>
    </row>
    <row r="94" spans="1:20" ht="18.75" x14ac:dyDescent="0.3">
      <c r="A94" s="275" t="s">
        <v>99</v>
      </c>
      <c r="B94" s="276"/>
      <c r="C94" s="125">
        <v>4377</v>
      </c>
      <c r="D94" s="125">
        <v>0</v>
      </c>
      <c r="E94" s="126">
        <v>0</v>
      </c>
      <c r="F94" s="125">
        <v>4377</v>
      </c>
      <c r="G94" s="125">
        <v>0</v>
      </c>
      <c r="H94" s="126">
        <v>0</v>
      </c>
      <c r="I94" s="125">
        <v>4248</v>
      </c>
      <c r="J94" s="126">
        <v>0</v>
      </c>
      <c r="K94" s="126">
        <v>0</v>
      </c>
      <c r="L94" s="125">
        <v>4248</v>
      </c>
      <c r="M94" s="126">
        <v>0</v>
      </c>
      <c r="N94" s="126">
        <v>0</v>
      </c>
      <c r="O94" s="152">
        <f t="shared" si="9"/>
        <v>1</v>
      </c>
      <c r="P94" s="152">
        <f t="shared" si="8"/>
        <v>0</v>
      </c>
      <c r="Q94" s="152">
        <f t="shared" si="8"/>
        <v>0</v>
      </c>
      <c r="R94" s="77"/>
      <c r="S94" s="39"/>
      <c r="T94" s="39"/>
    </row>
    <row r="95" spans="1:20" ht="18.75" x14ac:dyDescent="0.3">
      <c r="A95" s="277" t="s">
        <v>100</v>
      </c>
      <c r="B95" s="278"/>
      <c r="C95" s="125">
        <v>24590</v>
      </c>
      <c r="D95" s="125">
        <v>0</v>
      </c>
      <c r="E95" s="126">
        <v>3200</v>
      </c>
      <c r="F95" s="125">
        <v>27358</v>
      </c>
      <c r="G95" s="125">
        <v>0</v>
      </c>
      <c r="H95" s="126">
        <v>3198</v>
      </c>
      <c r="I95" s="125">
        <v>24498</v>
      </c>
      <c r="J95" s="126">
        <v>0</v>
      </c>
      <c r="K95" s="126">
        <v>3160</v>
      </c>
      <c r="L95" s="125">
        <v>24498</v>
      </c>
      <c r="M95" s="126">
        <v>0</v>
      </c>
      <c r="N95" s="126">
        <v>3160</v>
      </c>
      <c r="O95" s="152">
        <f t="shared" si="9"/>
        <v>1.1125660837738918</v>
      </c>
      <c r="P95" s="152">
        <f t="shared" si="8"/>
        <v>0</v>
      </c>
      <c r="Q95" s="152">
        <f t="shared" si="8"/>
        <v>0.99937500000000001</v>
      </c>
      <c r="R95" s="77"/>
      <c r="S95" s="39"/>
      <c r="T95" s="39"/>
    </row>
    <row r="96" spans="1:20" ht="18.75" x14ac:dyDescent="0.3">
      <c r="A96" s="279" t="s">
        <v>101</v>
      </c>
      <c r="B96" s="280"/>
      <c r="C96" s="153" t="s">
        <v>30</v>
      </c>
      <c r="D96" s="153" t="s">
        <v>30</v>
      </c>
      <c r="E96" s="153" t="s">
        <v>30</v>
      </c>
      <c r="F96" s="154">
        <f t="shared" ref="F96:H96" si="15">F86+F89+F95</f>
        <v>235652</v>
      </c>
      <c r="G96" s="154">
        <f t="shared" si="15"/>
        <v>133</v>
      </c>
      <c r="H96" s="154">
        <f t="shared" si="15"/>
        <v>32409</v>
      </c>
      <c r="I96" s="154">
        <f>I86+I89+I95</f>
        <v>217321</v>
      </c>
      <c r="J96" s="154">
        <f t="shared" ref="J96:K96" si="16">J86+J89+J95</f>
        <v>133</v>
      </c>
      <c r="K96" s="154">
        <f t="shared" si="16"/>
        <v>28270</v>
      </c>
      <c r="L96" s="154">
        <f>L86+L89+L95</f>
        <v>217321</v>
      </c>
      <c r="M96" s="154">
        <f t="shared" ref="M96:N96" si="17">M86+M89+M95</f>
        <v>133</v>
      </c>
      <c r="N96" s="154">
        <f t="shared" si="17"/>
        <v>28270</v>
      </c>
      <c r="O96" s="155"/>
      <c r="P96" s="155"/>
      <c r="Q96" s="155"/>
      <c r="R96" s="77"/>
      <c r="S96" s="39"/>
      <c r="T96" s="39"/>
    </row>
    <row r="97" spans="1:20" ht="18.75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77"/>
      <c r="N97" s="77"/>
      <c r="P97" s="38"/>
      <c r="Q97" s="38"/>
      <c r="R97" s="77"/>
      <c r="S97" s="39"/>
      <c r="T97" s="39"/>
    </row>
    <row r="98" spans="1:20" ht="18.75" x14ac:dyDescent="0.3">
      <c r="A98" s="121" t="s">
        <v>238</v>
      </c>
      <c r="B98" s="121"/>
      <c r="C98" s="121"/>
      <c r="D98" s="51"/>
      <c r="E98" s="122"/>
      <c r="F98" s="122" t="s">
        <v>239</v>
      </c>
      <c r="G98" s="122"/>
      <c r="H98" s="122"/>
      <c r="I98" s="122"/>
      <c r="J98" s="122"/>
      <c r="K98" s="122"/>
      <c r="L98" s="122"/>
      <c r="M98" s="77"/>
      <c r="N98" s="77"/>
      <c r="P98" s="38"/>
      <c r="Q98" s="38"/>
      <c r="R98" s="77"/>
      <c r="S98" s="39"/>
      <c r="T98" s="39"/>
    </row>
    <row r="99" spans="1:20" ht="37.5" customHeight="1" x14ac:dyDescent="0.3">
      <c r="A99" s="121"/>
      <c r="B99" s="51"/>
      <c r="C99" s="51"/>
      <c r="D99" s="51"/>
      <c r="E99" s="122"/>
      <c r="F99" s="122"/>
      <c r="G99" s="122"/>
      <c r="H99" s="122"/>
      <c r="I99" s="122"/>
      <c r="J99" s="122"/>
      <c r="K99" s="122"/>
      <c r="L99" s="128"/>
      <c r="M99" s="77"/>
      <c r="N99" s="77"/>
      <c r="P99" s="38"/>
      <c r="Q99" s="38"/>
      <c r="R99" s="77"/>
      <c r="S99" s="39"/>
      <c r="T99" s="39"/>
    </row>
    <row r="100" spans="1:20" ht="18.75" x14ac:dyDescent="0.3">
      <c r="A100" s="129"/>
      <c r="B100" s="51"/>
      <c r="C100" s="51"/>
      <c r="D100" s="51"/>
      <c r="E100" s="122"/>
      <c r="F100" s="122"/>
      <c r="G100" s="122"/>
      <c r="H100" s="122"/>
      <c r="I100" s="122"/>
      <c r="J100" s="122"/>
      <c r="K100" s="122"/>
      <c r="L100" s="122"/>
      <c r="M100" s="77"/>
      <c r="N100" s="77"/>
      <c r="P100" s="38"/>
      <c r="Q100" s="38"/>
      <c r="R100" s="77"/>
      <c r="S100" s="39"/>
      <c r="T100" s="39"/>
    </row>
    <row r="101" spans="1:20" ht="18.75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P101" s="38"/>
      <c r="Q101" s="38"/>
      <c r="R101" s="77"/>
      <c r="S101" s="39"/>
      <c r="T101" s="39"/>
    </row>
    <row r="102" spans="1:20" ht="18.75" x14ac:dyDescent="0.2">
      <c r="A102" s="281" t="s">
        <v>102</v>
      </c>
      <c r="B102" s="282"/>
      <c r="C102" s="282"/>
      <c r="D102" s="283"/>
      <c r="E102" s="81" t="s">
        <v>77</v>
      </c>
      <c r="F102" s="81" t="s">
        <v>0</v>
      </c>
      <c r="G102" s="130" t="s">
        <v>103</v>
      </c>
      <c r="J102" s="77"/>
      <c r="K102" s="77"/>
      <c r="L102" s="77"/>
      <c r="M102" s="77"/>
      <c r="N102" s="77"/>
      <c r="P102" s="38"/>
      <c r="Q102" s="38"/>
      <c r="R102" s="77"/>
      <c r="S102" s="39"/>
      <c r="T102" s="39"/>
    </row>
    <row r="103" spans="1:20" ht="18.75" x14ac:dyDescent="0.2">
      <c r="A103" s="250" t="s">
        <v>104</v>
      </c>
      <c r="B103" s="250"/>
      <c r="C103" s="250"/>
      <c r="D103" s="250"/>
      <c r="E103" s="158">
        <v>750</v>
      </c>
      <c r="F103" s="172">
        <v>831</v>
      </c>
      <c r="G103" s="159">
        <f t="shared" ref="G103:G111" si="18">IF(E103=0,0,F103/E103)</f>
        <v>1.1080000000000001</v>
      </c>
      <c r="J103" s="77"/>
      <c r="K103" s="77"/>
      <c r="L103" s="77"/>
      <c r="M103" s="77"/>
      <c r="N103" s="77"/>
      <c r="P103" s="38"/>
      <c r="Q103" s="38"/>
      <c r="R103" s="77"/>
      <c r="S103" s="39"/>
      <c r="T103" s="39"/>
    </row>
    <row r="104" spans="1:20" ht="18.75" x14ac:dyDescent="0.2">
      <c r="A104" s="250" t="s">
        <v>105</v>
      </c>
      <c r="B104" s="250"/>
      <c r="C104" s="250"/>
      <c r="D104" s="250"/>
      <c r="E104" s="160">
        <v>3748</v>
      </c>
      <c r="F104" s="160">
        <v>3961</v>
      </c>
      <c r="G104" s="159">
        <f t="shared" si="18"/>
        <v>1.0568303094983991</v>
      </c>
      <c r="J104" s="77"/>
      <c r="K104" s="77"/>
      <c r="L104" s="77"/>
      <c r="M104" s="77"/>
      <c r="N104" s="77"/>
      <c r="P104" s="38"/>
      <c r="Q104" s="38"/>
      <c r="R104" s="77"/>
      <c r="S104" s="39"/>
      <c r="T104" s="39"/>
    </row>
    <row r="105" spans="1:20" ht="18.75" x14ac:dyDescent="0.2">
      <c r="A105" s="250" t="s">
        <v>106</v>
      </c>
      <c r="B105" s="250"/>
      <c r="C105" s="250"/>
      <c r="D105" s="250"/>
      <c r="E105" s="92">
        <v>4700</v>
      </c>
      <c r="F105" s="164">
        <v>4649</v>
      </c>
      <c r="G105" s="159">
        <f t="shared" si="18"/>
        <v>0.98914893617021271</v>
      </c>
      <c r="J105" s="77"/>
      <c r="K105" s="77"/>
      <c r="L105" s="77"/>
      <c r="M105" s="77"/>
      <c r="N105" s="77"/>
      <c r="P105" s="38"/>
      <c r="Q105" s="38"/>
      <c r="R105" s="77"/>
      <c r="S105" s="39"/>
      <c r="T105" s="39"/>
    </row>
    <row r="106" spans="1:20" ht="18.75" x14ac:dyDescent="0.2">
      <c r="A106" s="250" t="s">
        <v>107</v>
      </c>
      <c r="B106" s="250"/>
      <c r="C106" s="250"/>
      <c r="D106" s="250"/>
      <c r="E106" s="92">
        <v>800</v>
      </c>
      <c r="F106" s="164">
        <v>802</v>
      </c>
      <c r="G106" s="159">
        <f t="shared" si="18"/>
        <v>1.0024999999999999</v>
      </c>
      <c r="J106" s="77"/>
      <c r="K106" s="77"/>
      <c r="L106" s="77"/>
      <c r="M106" s="77"/>
      <c r="N106" s="77"/>
      <c r="P106" s="38"/>
      <c r="Q106" s="38"/>
      <c r="R106" s="77"/>
      <c r="S106" s="39"/>
      <c r="T106" s="39"/>
    </row>
    <row r="107" spans="1:20" ht="18.75" x14ac:dyDescent="0.2">
      <c r="A107" s="250" t="s">
        <v>108</v>
      </c>
      <c r="B107" s="250"/>
      <c r="C107" s="250"/>
      <c r="D107" s="250"/>
      <c r="E107" s="92">
        <v>18992</v>
      </c>
      <c r="F107" s="158">
        <v>18992</v>
      </c>
      <c r="G107" s="159">
        <f t="shared" si="18"/>
        <v>1</v>
      </c>
      <c r="J107" s="77"/>
      <c r="K107" s="77"/>
      <c r="L107" s="77"/>
      <c r="M107" s="77"/>
      <c r="N107" s="77"/>
      <c r="P107" s="38"/>
      <c r="Q107" s="38"/>
      <c r="R107" s="77"/>
      <c r="S107" s="39"/>
      <c r="T107" s="39"/>
    </row>
    <row r="108" spans="1:20" ht="18.75" x14ac:dyDescent="0.2">
      <c r="A108" s="250" t="s">
        <v>109</v>
      </c>
      <c r="B108" s="250"/>
      <c r="C108" s="250"/>
      <c r="D108" s="250"/>
      <c r="E108" s="92">
        <v>382</v>
      </c>
      <c r="F108" s="92">
        <v>382</v>
      </c>
      <c r="G108" s="159">
        <f t="shared" si="18"/>
        <v>1</v>
      </c>
      <c r="J108" s="77"/>
      <c r="K108" s="77"/>
      <c r="L108" s="77"/>
      <c r="M108" s="77"/>
      <c r="N108" s="77"/>
      <c r="P108" s="38"/>
      <c r="Q108" s="38"/>
      <c r="R108" s="77"/>
      <c r="S108" s="39"/>
      <c r="T108" s="39"/>
    </row>
    <row r="109" spans="1:20" ht="18.75" x14ac:dyDescent="0.2">
      <c r="A109" s="250" t="s">
        <v>110</v>
      </c>
      <c r="B109" s="250"/>
      <c r="C109" s="250"/>
      <c r="D109" s="250"/>
      <c r="E109" s="92">
        <v>261</v>
      </c>
      <c r="F109" s="164">
        <v>257</v>
      </c>
      <c r="G109" s="159">
        <f t="shared" si="18"/>
        <v>0.98467432950191569</v>
      </c>
      <c r="J109" s="77"/>
      <c r="K109" s="77"/>
      <c r="L109" s="77"/>
      <c r="M109" s="77"/>
      <c r="N109" s="77"/>
      <c r="P109" s="38"/>
      <c r="Q109" s="38"/>
      <c r="R109" s="77"/>
      <c r="S109" s="39"/>
      <c r="T109" s="39"/>
    </row>
    <row r="110" spans="1:20" ht="18.75" x14ac:dyDescent="0.2">
      <c r="A110" s="250" t="s">
        <v>111</v>
      </c>
      <c r="B110" s="250"/>
      <c r="C110" s="250"/>
      <c r="D110" s="250"/>
      <c r="E110" s="92">
        <v>4200</v>
      </c>
      <c r="F110" s="164">
        <v>4554</v>
      </c>
      <c r="G110" s="159">
        <f t="shared" si="18"/>
        <v>1.0842857142857143</v>
      </c>
      <c r="J110" s="77"/>
      <c r="K110" s="77"/>
      <c r="L110" s="77"/>
      <c r="M110" s="77"/>
      <c r="N110" s="77"/>
      <c r="P110" s="38"/>
      <c r="Q110" s="38"/>
      <c r="R110" s="77"/>
      <c r="S110" s="39"/>
      <c r="T110" s="39"/>
    </row>
    <row r="111" spans="1:20" ht="18.75" x14ac:dyDescent="0.2">
      <c r="A111" s="250" t="s">
        <v>112</v>
      </c>
      <c r="B111" s="250"/>
      <c r="C111" s="250"/>
      <c r="D111" s="250"/>
      <c r="E111" s="92">
        <v>3936</v>
      </c>
      <c r="F111" s="169">
        <v>1880</v>
      </c>
      <c r="G111" s="159">
        <f t="shared" si="18"/>
        <v>0.47764227642276424</v>
      </c>
      <c r="J111" s="77"/>
      <c r="K111" s="77"/>
      <c r="L111" s="77"/>
      <c r="M111" s="77"/>
      <c r="N111" s="77"/>
      <c r="P111" s="38"/>
      <c r="Q111" s="38"/>
      <c r="R111" s="77"/>
      <c r="S111" s="39"/>
      <c r="T111" s="39"/>
    </row>
    <row r="112" spans="1:20" ht="18.75" x14ac:dyDescent="0.2">
      <c r="A112" s="250" t="s">
        <v>113</v>
      </c>
      <c r="B112" s="250"/>
      <c r="C112" s="250"/>
      <c r="D112" s="250"/>
      <c r="E112" s="158" t="s">
        <v>30</v>
      </c>
      <c r="F112" s="161">
        <v>21.1</v>
      </c>
      <c r="G112" s="158" t="s">
        <v>30</v>
      </c>
      <c r="J112" s="77"/>
      <c r="K112" s="77"/>
      <c r="L112" s="77"/>
      <c r="M112" s="77"/>
      <c r="N112" s="77"/>
      <c r="P112" s="38"/>
      <c r="Q112" s="38"/>
      <c r="R112" s="77"/>
      <c r="S112" s="39"/>
      <c r="T112" s="39"/>
    </row>
    <row r="113" spans="1:20" ht="21.75" customHeight="1" x14ac:dyDescent="0.2">
      <c r="A113" s="250" t="s">
        <v>114</v>
      </c>
      <c r="B113" s="250"/>
      <c r="C113" s="250"/>
      <c r="D113" s="250"/>
      <c r="E113" s="158" t="s">
        <v>30</v>
      </c>
      <c r="F113" s="92">
        <v>61</v>
      </c>
      <c r="G113" s="158" t="s">
        <v>30</v>
      </c>
      <c r="J113" s="77"/>
      <c r="K113" s="77"/>
      <c r="L113" s="77"/>
      <c r="M113" s="77"/>
      <c r="N113" s="77"/>
      <c r="P113" s="38"/>
      <c r="Q113" s="38"/>
      <c r="R113" s="77"/>
      <c r="S113" s="39"/>
      <c r="T113" s="39"/>
    </row>
    <row r="114" spans="1:20" ht="36.75" customHeight="1" x14ac:dyDescent="0.2">
      <c r="A114" s="250" t="s">
        <v>115</v>
      </c>
      <c r="B114" s="250"/>
      <c r="C114" s="250"/>
      <c r="D114" s="250"/>
      <c r="E114" s="158" t="s">
        <v>30</v>
      </c>
      <c r="F114" s="92">
        <v>39</v>
      </c>
      <c r="G114" s="158" t="s">
        <v>30</v>
      </c>
      <c r="J114" s="77"/>
      <c r="K114" s="77"/>
      <c r="L114" s="77"/>
      <c r="M114" s="77"/>
      <c r="N114" s="77"/>
      <c r="P114" s="38"/>
      <c r="Q114" s="38"/>
      <c r="R114" s="77"/>
      <c r="S114" s="39"/>
      <c r="T114" s="39"/>
    </row>
    <row r="115" spans="1:20" ht="19.5" thickBot="1" x14ac:dyDescent="0.25">
      <c r="A115" s="131"/>
      <c r="B115" s="35"/>
      <c r="C115" s="77"/>
      <c r="D115" s="35"/>
      <c r="E115" s="77"/>
      <c r="F115" s="77"/>
      <c r="G115" s="77"/>
      <c r="J115" s="77"/>
      <c r="K115" s="77"/>
      <c r="L115" s="77"/>
      <c r="M115" s="77"/>
      <c r="N115" s="77"/>
      <c r="P115" s="38"/>
      <c r="Q115" s="38"/>
      <c r="R115" s="77"/>
      <c r="S115" s="39"/>
      <c r="T115" s="39"/>
    </row>
    <row r="116" spans="1:20" ht="18.75" customHeight="1" x14ac:dyDescent="0.2">
      <c r="A116" s="292"/>
      <c r="B116" s="293"/>
      <c r="C116" s="293"/>
      <c r="D116" s="294"/>
      <c r="E116" s="298"/>
      <c r="F116" s="267" t="s">
        <v>116</v>
      </c>
      <c r="G116" s="300"/>
      <c r="J116" s="77"/>
      <c r="L116" s="77"/>
      <c r="M116" s="77"/>
      <c r="N116" s="77"/>
      <c r="P116" s="38"/>
      <c r="Q116" s="38"/>
      <c r="R116" s="77"/>
      <c r="S116" s="39"/>
      <c r="T116" s="39"/>
    </row>
    <row r="117" spans="1:20" ht="45" customHeight="1" x14ac:dyDescent="0.2">
      <c r="A117" s="295"/>
      <c r="B117" s="296"/>
      <c r="C117" s="296"/>
      <c r="D117" s="297"/>
      <c r="E117" s="299"/>
      <c r="F117" s="22" t="s">
        <v>19</v>
      </c>
      <c r="G117" s="132" t="s">
        <v>117</v>
      </c>
      <c r="J117" s="77"/>
      <c r="L117" s="77"/>
      <c r="M117" s="77"/>
      <c r="N117" s="77"/>
      <c r="P117" s="38"/>
      <c r="Q117" s="38"/>
      <c r="R117" s="77"/>
      <c r="S117" s="39"/>
      <c r="T117" s="39"/>
    </row>
    <row r="118" spans="1:20" ht="18.75" customHeight="1" x14ac:dyDescent="0.2">
      <c r="A118" s="284" t="s">
        <v>118</v>
      </c>
      <c r="B118" s="285"/>
      <c r="C118" s="285"/>
      <c r="D118" s="286"/>
      <c r="E118" s="91" t="s">
        <v>30</v>
      </c>
      <c r="F118" s="91">
        <v>13</v>
      </c>
      <c r="G118" s="23">
        <v>0</v>
      </c>
      <c r="J118" s="77"/>
      <c r="L118" s="77"/>
      <c r="M118" s="77"/>
      <c r="N118" s="77"/>
      <c r="P118" s="38"/>
      <c r="Q118" s="38"/>
      <c r="R118" s="77"/>
      <c r="S118" s="39"/>
      <c r="T118" s="39"/>
    </row>
    <row r="119" spans="1:20" ht="18.75" customHeight="1" x14ac:dyDescent="0.25">
      <c r="A119" s="284" t="s">
        <v>119</v>
      </c>
      <c r="B119" s="285"/>
      <c r="C119" s="285"/>
      <c r="D119" s="286"/>
      <c r="E119" s="91" t="s">
        <v>30</v>
      </c>
      <c r="F119" s="91">
        <v>0</v>
      </c>
      <c r="G119" s="23">
        <v>0</v>
      </c>
      <c r="J119" s="77"/>
      <c r="L119" s="77"/>
      <c r="M119" s="77"/>
      <c r="N119" s="77"/>
      <c r="P119" s="38"/>
      <c r="Q119" s="38"/>
      <c r="R119" s="2"/>
    </row>
    <row r="120" spans="1:20" ht="26.25" customHeight="1" thickBot="1" x14ac:dyDescent="0.3">
      <c r="A120" s="284" t="s">
        <v>120</v>
      </c>
      <c r="B120" s="285"/>
      <c r="C120" s="285"/>
      <c r="D120" s="286"/>
      <c r="E120" s="97" t="s">
        <v>30</v>
      </c>
      <c r="F120" s="162">
        <v>1</v>
      </c>
      <c r="G120" s="163">
        <v>1</v>
      </c>
      <c r="J120" s="77"/>
      <c r="L120" s="77"/>
      <c r="M120" s="77"/>
      <c r="N120" s="77"/>
      <c r="P120" s="38"/>
      <c r="Q120" s="38"/>
      <c r="R120" s="2"/>
    </row>
    <row r="121" spans="1:20" ht="18.75" customHeight="1" x14ac:dyDescent="0.2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P121" s="38"/>
      <c r="Q121" s="38"/>
    </row>
    <row r="122" spans="1:20" ht="18.75" customHeight="1" x14ac:dyDescent="0.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20" ht="18.75" x14ac:dyDescent="0.2">
      <c r="A123" s="45" t="s">
        <v>121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77"/>
      <c r="M123" s="77"/>
      <c r="N123" s="77"/>
    </row>
    <row r="124" spans="1:20" ht="43.5" customHeight="1" x14ac:dyDescent="0.2">
      <c r="A124" s="287" t="s">
        <v>122</v>
      </c>
      <c r="B124" s="279" t="s">
        <v>123</v>
      </c>
      <c r="C124" s="280"/>
      <c r="D124" s="279" t="s">
        <v>124</v>
      </c>
      <c r="E124" s="289"/>
      <c r="F124" s="289"/>
      <c r="G124" s="289"/>
      <c r="H124" s="280"/>
      <c r="I124" s="290" t="s">
        <v>125</v>
      </c>
      <c r="J124" s="290" t="s">
        <v>126</v>
      </c>
      <c r="K124" s="302" t="s">
        <v>127</v>
      </c>
      <c r="L124" s="77"/>
      <c r="M124" s="77"/>
      <c r="N124" s="77"/>
    </row>
    <row r="125" spans="1:20" ht="110.25" customHeight="1" x14ac:dyDescent="0.2">
      <c r="A125" s="288"/>
      <c r="B125" s="46" t="s">
        <v>128</v>
      </c>
      <c r="C125" s="101" t="s">
        <v>129</v>
      </c>
      <c r="D125" s="90" t="s">
        <v>130</v>
      </c>
      <c r="E125" s="47" t="s">
        <v>131</v>
      </c>
      <c r="F125" s="90" t="s">
        <v>132</v>
      </c>
      <c r="G125" s="88" t="s">
        <v>133</v>
      </c>
      <c r="H125" s="90" t="s">
        <v>134</v>
      </c>
      <c r="I125" s="291"/>
      <c r="J125" s="291"/>
      <c r="K125" s="303"/>
    </row>
    <row r="126" spans="1:20" ht="18.75" x14ac:dyDescent="0.2">
      <c r="A126" s="103">
        <v>1</v>
      </c>
      <c r="B126" s="102">
        <v>2</v>
      </c>
      <c r="C126" s="102">
        <v>3</v>
      </c>
      <c r="D126" s="102">
        <v>4</v>
      </c>
      <c r="E126" s="102">
        <v>5</v>
      </c>
      <c r="F126" s="102">
        <v>6</v>
      </c>
      <c r="G126" s="102">
        <v>7</v>
      </c>
      <c r="H126" s="102">
        <v>8</v>
      </c>
      <c r="I126" s="102">
        <v>9</v>
      </c>
      <c r="J126" s="102">
        <v>10</v>
      </c>
      <c r="K126" s="102">
        <v>11</v>
      </c>
      <c r="P126" s="38"/>
      <c r="Q126" s="48"/>
    </row>
    <row r="127" spans="1:20" ht="18.75" x14ac:dyDescent="0.25">
      <c r="A127" s="49" t="s">
        <v>2</v>
      </c>
      <c r="B127" s="46"/>
      <c r="C127" s="101"/>
      <c r="D127" s="90"/>
      <c r="E127" s="93"/>
      <c r="F127" s="90"/>
      <c r="G127" s="88"/>
      <c r="H127" s="90"/>
      <c r="I127" s="89"/>
      <c r="J127" s="89"/>
      <c r="K127" s="94"/>
      <c r="P127" s="38"/>
      <c r="Q127" s="48"/>
      <c r="R127" s="2"/>
    </row>
    <row r="128" spans="1:20" ht="18.75" x14ac:dyDescent="0.25">
      <c r="A128" s="49"/>
      <c r="B128" s="50"/>
      <c r="C128" s="50"/>
      <c r="D128" s="118"/>
      <c r="E128" s="118"/>
      <c r="F128" s="118"/>
      <c r="G128" s="118"/>
      <c r="H128" s="118"/>
      <c r="I128" s="118"/>
      <c r="J128" s="50"/>
      <c r="K128" s="50"/>
      <c r="P128" s="38"/>
      <c r="Q128" s="48"/>
      <c r="R128" s="2"/>
    </row>
    <row r="129" spans="1:18" ht="15.75" customHeight="1" x14ac:dyDescent="0.25">
      <c r="A129" s="51"/>
      <c r="B129" s="38"/>
      <c r="C129" s="38"/>
      <c r="D129" s="120"/>
      <c r="E129" s="120"/>
      <c r="F129" s="120"/>
      <c r="G129" s="120"/>
      <c r="H129" s="120"/>
      <c r="I129" s="120"/>
      <c r="J129" s="38"/>
      <c r="K129" s="38"/>
      <c r="L129" s="38"/>
      <c r="M129" s="38"/>
      <c r="N129" s="48"/>
      <c r="P129" s="38"/>
      <c r="Q129" s="48"/>
      <c r="R129" s="2"/>
    </row>
    <row r="130" spans="1:18" ht="15.75" customHeight="1" x14ac:dyDescent="0.25">
      <c r="A130" s="51"/>
      <c r="B130" s="38"/>
      <c r="C130" s="38"/>
      <c r="D130" s="120"/>
      <c r="E130" s="120"/>
      <c r="F130" s="120"/>
      <c r="G130" s="120"/>
      <c r="H130" s="120"/>
      <c r="I130" s="120"/>
      <c r="J130" s="38"/>
      <c r="K130" s="38"/>
      <c r="L130" s="38"/>
      <c r="M130" s="38"/>
      <c r="N130" s="48"/>
      <c r="P130" s="38"/>
      <c r="Q130" s="48"/>
      <c r="R130" s="2"/>
    </row>
    <row r="131" spans="1:18" ht="15.75" customHeight="1" x14ac:dyDescent="0.25">
      <c r="A131" s="51"/>
      <c r="B131" s="38"/>
      <c r="C131" s="38"/>
      <c r="D131" s="120"/>
      <c r="E131" s="120"/>
      <c r="F131" s="120"/>
      <c r="G131" s="120"/>
      <c r="H131" s="120"/>
      <c r="I131" s="120"/>
      <c r="J131" s="38"/>
      <c r="K131" s="38"/>
      <c r="L131" s="38"/>
      <c r="M131" s="38"/>
      <c r="N131" s="48"/>
      <c r="P131" s="38"/>
      <c r="Q131" s="48"/>
      <c r="R131" s="2"/>
    </row>
    <row r="132" spans="1:18" ht="70.5" customHeight="1" x14ac:dyDescent="0.25">
      <c r="A132" s="304" t="s">
        <v>135</v>
      </c>
      <c r="B132" s="305"/>
      <c r="C132" s="306"/>
      <c r="D132" s="307" t="s">
        <v>136</v>
      </c>
      <c r="E132" s="308"/>
      <c r="F132" s="309"/>
      <c r="G132" s="120"/>
      <c r="H132" s="120"/>
      <c r="I132" s="120"/>
      <c r="J132" s="38"/>
      <c r="K132" s="38"/>
      <c r="L132" s="38"/>
      <c r="M132" s="38"/>
      <c r="N132" s="48"/>
      <c r="P132" s="38"/>
      <c r="Q132" s="48"/>
      <c r="R132" s="2"/>
    </row>
    <row r="133" spans="1:18" ht="18.75" x14ac:dyDescent="0.25">
      <c r="A133" s="102">
        <v>12</v>
      </c>
      <c r="B133" s="102">
        <v>13</v>
      </c>
      <c r="C133" s="102">
        <v>14</v>
      </c>
      <c r="D133" s="102">
        <v>15</v>
      </c>
      <c r="E133" s="102">
        <v>16</v>
      </c>
      <c r="F133" s="102">
        <v>17</v>
      </c>
      <c r="G133" s="120"/>
      <c r="H133" s="120"/>
      <c r="I133" s="120"/>
      <c r="J133" s="38"/>
      <c r="K133" s="38"/>
      <c r="L133" s="38"/>
      <c r="M133" s="38"/>
      <c r="N133" s="48"/>
      <c r="P133" s="38"/>
      <c r="Q133" s="48"/>
      <c r="R133" s="2"/>
    </row>
    <row r="134" spans="1:18" ht="47.25" x14ac:dyDescent="0.25">
      <c r="A134" s="101" t="s">
        <v>77</v>
      </c>
      <c r="B134" s="101" t="s">
        <v>0</v>
      </c>
      <c r="C134" s="46" t="s">
        <v>87</v>
      </c>
      <c r="D134" s="101" t="s">
        <v>77</v>
      </c>
      <c r="E134" s="101" t="s">
        <v>0</v>
      </c>
      <c r="F134" s="46" t="s">
        <v>87</v>
      </c>
      <c r="G134" s="120"/>
      <c r="H134" s="120"/>
      <c r="I134" s="120"/>
      <c r="J134" s="38"/>
      <c r="K134" s="38"/>
      <c r="L134" s="38"/>
      <c r="M134" s="38"/>
      <c r="N134" s="48"/>
      <c r="P134" s="38"/>
      <c r="Q134" s="48"/>
      <c r="R134" s="2"/>
    </row>
    <row r="135" spans="1:18" ht="18.75" x14ac:dyDescent="0.25">
      <c r="A135" s="101"/>
      <c r="B135" s="101"/>
      <c r="C135" s="52">
        <f>IF(A135=0,0,B135/A135)</f>
        <v>0</v>
      </c>
      <c r="D135" s="50"/>
      <c r="E135" s="50"/>
      <c r="F135" s="52">
        <f>IF(D135=0,0,E135/D135)</f>
        <v>0</v>
      </c>
      <c r="G135" s="120"/>
      <c r="H135" s="120"/>
      <c r="I135" s="120"/>
      <c r="J135" s="38"/>
      <c r="K135" s="38"/>
      <c r="L135" s="38"/>
      <c r="M135" s="38"/>
      <c r="N135" s="48"/>
      <c r="P135" s="38"/>
      <c r="Q135" s="48"/>
      <c r="R135" s="2"/>
    </row>
    <row r="136" spans="1:18" ht="18.75" x14ac:dyDescent="0.25">
      <c r="A136" s="50"/>
      <c r="B136" s="50"/>
      <c r="C136" s="52">
        <f>IF(A136=0,0,B136/A136)</f>
        <v>0</v>
      </c>
      <c r="D136" s="50"/>
      <c r="E136" s="50"/>
      <c r="F136" s="52">
        <f>IF(D136=0,0,E136/D136)</f>
        <v>0</v>
      </c>
      <c r="G136" s="120"/>
      <c r="H136" s="120"/>
      <c r="I136" s="120"/>
      <c r="J136" s="38"/>
      <c r="K136" s="38"/>
      <c r="L136" s="38"/>
      <c r="M136" s="38"/>
      <c r="N136" s="48"/>
      <c r="P136" s="38"/>
      <c r="Q136" s="48"/>
      <c r="R136" s="2"/>
    </row>
    <row r="137" spans="1:18" ht="18.75" x14ac:dyDescent="0.25">
      <c r="A137" s="51"/>
      <c r="B137" s="38"/>
      <c r="C137" s="38"/>
      <c r="D137" s="120"/>
      <c r="E137" s="120"/>
      <c r="F137" s="120"/>
      <c r="G137" s="120"/>
      <c r="H137" s="120"/>
      <c r="I137" s="120"/>
      <c r="J137" s="38"/>
      <c r="K137" s="38"/>
      <c r="L137" s="38"/>
      <c r="M137" s="38"/>
      <c r="N137" s="48"/>
      <c r="P137" s="38"/>
      <c r="Q137" s="48"/>
      <c r="R137" s="2"/>
    </row>
    <row r="138" spans="1:18" ht="18.75" x14ac:dyDescent="0.3">
      <c r="A138" s="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P138" s="2"/>
      <c r="Q138" s="2"/>
      <c r="R138" s="2"/>
    </row>
    <row r="139" spans="1:18" ht="19.5" thickBot="1" x14ac:dyDescent="0.35">
      <c r="A139" s="20" t="s">
        <v>137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P139" s="2"/>
      <c r="Q139" s="2"/>
      <c r="R139" s="2"/>
    </row>
    <row r="140" spans="1:18" ht="56.25" customHeight="1" x14ac:dyDescent="0.25">
      <c r="A140" s="264" t="s">
        <v>138</v>
      </c>
      <c r="B140" s="267" t="s">
        <v>139</v>
      </c>
      <c r="C140" s="267"/>
      <c r="D140" s="310" t="s">
        <v>140</v>
      </c>
      <c r="E140" s="310"/>
      <c r="F140" s="310"/>
      <c r="G140" s="310"/>
      <c r="H140" s="310"/>
      <c r="I140" s="311" t="s">
        <v>141</v>
      </c>
      <c r="J140" s="311" t="s">
        <v>142</v>
      </c>
      <c r="K140" s="313" t="s">
        <v>87</v>
      </c>
      <c r="M140" s="77"/>
      <c r="N140" s="77"/>
      <c r="P140" s="2"/>
      <c r="Q140" s="2"/>
      <c r="R140" s="2"/>
    </row>
    <row r="141" spans="1:18" ht="75" x14ac:dyDescent="0.25">
      <c r="A141" s="265"/>
      <c r="B141" s="91" t="s">
        <v>128</v>
      </c>
      <c r="C141" s="91" t="s">
        <v>129</v>
      </c>
      <c r="D141" s="91" t="s">
        <v>130</v>
      </c>
      <c r="E141" s="98" t="s">
        <v>131</v>
      </c>
      <c r="F141" s="91" t="s">
        <v>132</v>
      </c>
      <c r="G141" s="91" t="s">
        <v>133</v>
      </c>
      <c r="H141" s="91" t="s">
        <v>134</v>
      </c>
      <c r="I141" s="312"/>
      <c r="J141" s="312"/>
      <c r="K141" s="314"/>
      <c r="L141" s="120"/>
      <c r="M141" s="77"/>
      <c r="N141" s="77"/>
      <c r="P141" s="2"/>
      <c r="Q141" s="2"/>
      <c r="R141" s="2"/>
    </row>
    <row r="142" spans="1:18" ht="38.25" thickBot="1" x14ac:dyDescent="0.3">
      <c r="A142" s="53" t="s">
        <v>143</v>
      </c>
      <c r="B142" s="97"/>
      <c r="C142" s="97"/>
      <c r="D142" s="97"/>
      <c r="E142" s="97"/>
      <c r="F142" s="97"/>
      <c r="G142" s="97"/>
      <c r="H142" s="97"/>
      <c r="I142" s="54"/>
      <c r="J142" s="54"/>
      <c r="K142" s="55">
        <f>IF(I142=0,0,J142/I142)</f>
        <v>0</v>
      </c>
      <c r="L142" s="77"/>
      <c r="M142" s="77"/>
      <c r="N142" s="77"/>
      <c r="P142" s="2"/>
      <c r="Q142" s="2"/>
      <c r="R142" s="2"/>
    </row>
    <row r="143" spans="1:18" ht="18.75" x14ac:dyDescent="0.3">
      <c r="A143" s="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2"/>
      <c r="Q143" s="2"/>
      <c r="R143" s="2"/>
    </row>
    <row r="144" spans="1:18" ht="18.75" x14ac:dyDescent="0.3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2"/>
      <c r="Q144" s="2"/>
      <c r="R144" s="2"/>
    </row>
    <row r="145" spans="1:18" ht="18.75" customHeight="1" x14ac:dyDescent="0.3">
      <c r="A145" s="20" t="s">
        <v>144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2"/>
      <c r="Q145" s="2"/>
      <c r="R145" s="2"/>
    </row>
    <row r="146" spans="1:18" ht="18.75" customHeight="1" x14ac:dyDescent="0.25">
      <c r="A146" s="268"/>
      <c r="B146" s="268"/>
      <c r="C146" s="268"/>
      <c r="D146" s="268"/>
      <c r="E146" s="268"/>
      <c r="F146" s="56" t="s">
        <v>145</v>
      </c>
      <c r="G146" s="87" t="s">
        <v>146</v>
      </c>
      <c r="H146" s="87" t="s">
        <v>43</v>
      </c>
      <c r="I146" s="87" t="s">
        <v>147</v>
      </c>
      <c r="J146" s="77"/>
      <c r="K146" s="77"/>
      <c r="L146" s="77"/>
      <c r="M146" s="77"/>
      <c r="N146" s="77"/>
      <c r="P146" s="2"/>
      <c r="Q146" s="2"/>
      <c r="R146" s="2"/>
    </row>
    <row r="147" spans="1:18" ht="18.75" x14ac:dyDescent="0.25">
      <c r="A147" s="250" t="s">
        <v>148</v>
      </c>
      <c r="B147" s="250"/>
      <c r="C147" s="250"/>
      <c r="D147" s="250"/>
      <c r="E147" s="250"/>
      <c r="F147" s="118"/>
      <c r="G147" s="91">
        <v>2156.52</v>
      </c>
      <c r="H147" s="91"/>
      <c r="I147" s="91"/>
      <c r="J147" s="77"/>
      <c r="K147" s="77"/>
      <c r="L147" s="77"/>
      <c r="M147" s="77"/>
      <c r="N147" s="77"/>
      <c r="P147" s="2"/>
      <c r="Q147" s="2"/>
      <c r="R147" s="2"/>
    </row>
    <row r="148" spans="1:18" ht="18.75" customHeight="1" x14ac:dyDescent="0.25">
      <c r="A148" s="301" t="s">
        <v>149</v>
      </c>
      <c r="B148" s="301"/>
      <c r="C148" s="301"/>
      <c r="D148" s="301"/>
      <c r="E148" s="301"/>
      <c r="F148" s="118"/>
      <c r="G148" s="91">
        <v>179.98</v>
      </c>
      <c r="H148" s="91"/>
      <c r="I148" s="91"/>
      <c r="J148" s="77"/>
      <c r="K148" s="77"/>
      <c r="L148" s="77"/>
      <c r="M148" s="77"/>
      <c r="N148" s="77"/>
      <c r="P148" s="2"/>
      <c r="Q148" s="2"/>
      <c r="R148" s="2"/>
    </row>
    <row r="149" spans="1:18" ht="18.75" x14ac:dyDescent="0.25">
      <c r="A149" s="301" t="s">
        <v>150</v>
      </c>
      <c r="B149" s="301"/>
      <c r="C149" s="301"/>
      <c r="D149" s="301"/>
      <c r="E149" s="301"/>
      <c r="F149" s="118"/>
      <c r="G149" s="91">
        <v>291.72000000000003</v>
      </c>
      <c r="H149" s="91"/>
      <c r="I149" s="91"/>
      <c r="J149" s="77"/>
      <c r="K149" s="77"/>
      <c r="L149" s="77"/>
      <c r="M149" s="77"/>
      <c r="N149" s="77"/>
      <c r="P149" s="2"/>
      <c r="Q149" s="2"/>
      <c r="R149" s="2"/>
    </row>
    <row r="150" spans="1:18" ht="18.75" x14ac:dyDescent="0.25">
      <c r="A150" s="250" t="s">
        <v>151</v>
      </c>
      <c r="B150" s="250"/>
      <c r="C150" s="250"/>
      <c r="D150" s="250"/>
      <c r="E150" s="250"/>
      <c r="F150" s="118"/>
      <c r="G150" s="91">
        <v>831.31</v>
      </c>
      <c r="H150" s="91"/>
      <c r="I150" s="91"/>
      <c r="J150" s="77"/>
      <c r="K150" s="77"/>
      <c r="L150" s="77"/>
      <c r="M150" s="77"/>
      <c r="N150" s="77"/>
      <c r="P150" s="2"/>
      <c r="Q150" s="2"/>
      <c r="R150" s="2"/>
    </row>
    <row r="151" spans="1:18" ht="18.75" x14ac:dyDescent="0.25">
      <c r="A151" s="301" t="s">
        <v>152</v>
      </c>
      <c r="B151" s="301"/>
      <c r="C151" s="301"/>
      <c r="D151" s="301"/>
      <c r="E151" s="301"/>
      <c r="F151" s="118"/>
      <c r="G151" s="91">
        <v>89.42</v>
      </c>
      <c r="H151" s="91"/>
      <c r="I151" s="91"/>
      <c r="J151" s="77"/>
      <c r="K151" s="77"/>
      <c r="L151" s="77"/>
      <c r="M151" s="77"/>
      <c r="N151" s="77"/>
      <c r="P151" s="2"/>
      <c r="Q151" s="2"/>
      <c r="R151" s="2"/>
    </row>
    <row r="152" spans="1:18" ht="18.75" x14ac:dyDescent="0.25">
      <c r="A152" s="250" t="s">
        <v>153</v>
      </c>
      <c r="B152" s="250"/>
      <c r="C152" s="250"/>
      <c r="D152" s="250"/>
      <c r="E152" s="250"/>
      <c r="F152" s="118"/>
      <c r="G152" s="91">
        <v>357.9</v>
      </c>
      <c r="H152" s="91"/>
      <c r="I152" s="91"/>
      <c r="J152" s="77"/>
      <c r="K152" s="77"/>
      <c r="L152" s="77"/>
      <c r="M152" s="77"/>
      <c r="N152" s="77"/>
      <c r="P152" s="2"/>
      <c r="Q152" s="2"/>
      <c r="R152" s="2"/>
    </row>
    <row r="153" spans="1:18" ht="18.75" x14ac:dyDescent="0.25">
      <c r="A153" s="301" t="s">
        <v>154</v>
      </c>
      <c r="B153" s="301"/>
      <c r="C153" s="301"/>
      <c r="D153" s="301"/>
      <c r="E153" s="301"/>
      <c r="F153" s="118"/>
      <c r="G153" s="91">
        <v>19.809999999999999</v>
      </c>
      <c r="H153" s="91"/>
      <c r="I153" s="91"/>
      <c r="J153" s="77"/>
      <c r="K153" s="77"/>
      <c r="L153" s="77"/>
      <c r="M153" s="77"/>
      <c r="N153" s="77"/>
      <c r="P153" s="2"/>
      <c r="Q153" s="2"/>
      <c r="R153" s="2"/>
    </row>
    <row r="154" spans="1:18" ht="18.75" x14ac:dyDescent="0.25">
      <c r="A154" s="250" t="s">
        <v>155</v>
      </c>
      <c r="B154" s="250"/>
      <c r="C154" s="250"/>
      <c r="D154" s="250"/>
      <c r="E154" s="250"/>
      <c r="F154" s="118"/>
      <c r="G154" s="91">
        <v>521.69000000000005</v>
      </c>
      <c r="H154" s="91"/>
      <c r="I154" s="91"/>
      <c r="J154" s="77"/>
      <c r="K154" s="77"/>
      <c r="L154" s="77"/>
      <c r="M154" s="77"/>
      <c r="N154" s="77"/>
      <c r="P154" s="2"/>
      <c r="Q154" s="2"/>
      <c r="R154" s="2"/>
    </row>
    <row r="155" spans="1:18" ht="18.75" x14ac:dyDescent="0.25">
      <c r="A155" s="301" t="s">
        <v>156</v>
      </c>
      <c r="B155" s="301"/>
      <c r="C155" s="301"/>
      <c r="D155" s="301"/>
      <c r="E155" s="301"/>
      <c r="F155" s="118"/>
      <c r="G155" s="91">
        <v>31.48</v>
      </c>
      <c r="H155" s="91"/>
      <c r="I155" s="91"/>
      <c r="J155" s="77"/>
      <c r="K155" s="77"/>
      <c r="L155" s="77"/>
      <c r="M155" s="77"/>
      <c r="N155" s="77"/>
      <c r="P155" s="2"/>
      <c r="Q155" s="2"/>
      <c r="R155" s="2"/>
    </row>
    <row r="156" spans="1:18" ht="21" customHeight="1" x14ac:dyDescent="0.25">
      <c r="A156" s="250" t="s">
        <v>157</v>
      </c>
      <c r="B156" s="250"/>
      <c r="C156" s="250"/>
      <c r="D156" s="250"/>
      <c r="E156" s="250"/>
      <c r="F156" s="118"/>
      <c r="G156" s="91">
        <v>872.57</v>
      </c>
      <c r="H156" s="91"/>
      <c r="I156" s="91"/>
      <c r="J156" s="77"/>
      <c r="K156" s="77"/>
      <c r="L156" s="77"/>
      <c r="M156" s="77"/>
      <c r="N156" s="77"/>
      <c r="P156" s="2"/>
      <c r="Q156" s="2"/>
      <c r="R156" s="2"/>
    </row>
    <row r="157" spans="1:18" ht="20.25" customHeight="1" x14ac:dyDescent="0.25">
      <c r="A157" s="301" t="s">
        <v>158</v>
      </c>
      <c r="B157" s="301"/>
      <c r="C157" s="301"/>
      <c r="D157" s="301"/>
      <c r="E157" s="301"/>
      <c r="F157" s="118"/>
      <c r="G157" s="91">
        <v>46.04</v>
      </c>
      <c r="H157" s="91"/>
      <c r="I157" s="91"/>
      <c r="J157" s="77"/>
      <c r="K157" s="77"/>
      <c r="L157" s="77"/>
      <c r="M157" s="77"/>
      <c r="N157" s="77"/>
      <c r="P157" s="2"/>
      <c r="Q157" s="2"/>
      <c r="R157" s="2"/>
    </row>
    <row r="158" spans="1:18" ht="18.75" x14ac:dyDescent="0.25">
      <c r="A158" s="250" t="s">
        <v>159</v>
      </c>
      <c r="B158" s="250"/>
      <c r="C158" s="250"/>
      <c r="D158" s="250"/>
      <c r="E158" s="250"/>
      <c r="F158" s="118"/>
      <c r="G158" s="91"/>
      <c r="H158" s="91"/>
      <c r="I158" s="91"/>
      <c r="J158" s="77"/>
      <c r="K158" s="77"/>
      <c r="L158" s="77"/>
      <c r="M158" s="77"/>
      <c r="N158" s="77"/>
      <c r="P158" s="2"/>
      <c r="Q158" s="2"/>
      <c r="R158" s="2"/>
    </row>
    <row r="159" spans="1:18" ht="18.75" customHeight="1" x14ac:dyDescent="0.25">
      <c r="A159" s="301" t="s">
        <v>160</v>
      </c>
      <c r="B159" s="301"/>
      <c r="C159" s="301"/>
      <c r="D159" s="301"/>
      <c r="E159" s="301"/>
      <c r="F159" s="118"/>
      <c r="G159" s="91"/>
      <c r="H159" s="91"/>
      <c r="I159" s="91"/>
      <c r="J159" s="77"/>
      <c r="K159" s="77"/>
      <c r="L159" s="77"/>
      <c r="M159" s="77"/>
      <c r="N159" s="77"/>
      <c r="P159" s="2"/>
      <c r="Q159" s="2"/>
      <c r="R159" s="2"/>
    </row>
    <row r="160" spans="1:18" ht="28.5" customHeight="1" x14ac:dyDescent="0.3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R160" s="2"/>
    </row>
    <row r="161" spans="1:18" ht="31.5" customHeight="1" thickBot="1" x14ac:dyDescent="0.35">
      <c r="A161" s="20" t="s">
        <v>161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R161" s="2"/>
    </row>
    <row r="162" spans="1:18" ht="24.75" customHeight="1" x14ac:dyDescent="0.25">
      <c r="A162" s="315"/>
      <c r="B162" s="298"/>
      <c r="C162" s="298"/>
      <c r="D162" s="298"/>
      <c r="E162" s="298"/>
      <c r="F162" s="229" t="s">
        <v>162</v>
      </c>
      <c r="G162" s="229"/>
      <c r="H162" s="229"/>
      <c r="I162" s="229"/>
      <c r="J162" s="229"/>
      <c r="K162" s="316" t="s">
        <v>163</v>
      </c>
      <c r="L162" s="316"/>
      <c r="M162" s="316" t="s">
        <v>164</v>
      </c>
      <c r="N162" s="317"/>
      <c r="R162" s="2"/>
    </row>
    <row r="163" spans="1:18" ht="30" customHeight="1" x14ac:dyDescent="0.25">
      <c r="A163" s="249" t="s">
        <v>165</v>
      </c>
      <c r="B163" s="250"/>
      <c r="C163" s="250"/>
      <c r="D163" s="250"/>
      <c r="E163" s="250"/>
      <c r="F163" s="325"/>
      <c r="G163" s="325"/>
      <c r="H163" s="325"/>
      <c r="I163" s="325"/>
      <c r="J163" s="325"/>
      <c r="K163" s="299"/>
      <c r="L163" s="299"/>
      <c r="M163" s="326"/>
      <c r="N163" s="327"/>
      <c r="R163" s="2"/>
    </row>
    <row r="164" spans="1:18" ht="22.5" customHeight="1" x14ac:dyDescent="0.25">
      <c r="A164" s="330" t="s">
        <v>166</v>
      </c>
      <c r="B164" s="331"/>
      <c r="C164" s="331"/>
      <c r="D164" s="331"/>
      <c r="E164" s="332"/>
      <c r="F164" s="325" t="s">
        <v>202</v>
      </c>
      <c r="G164" s="325"/>
      <c r="H164" s="325"/>
      <c r="I164" s="325"/>
      <c r="J164" s="325"/>
      <c r="K164" s="325" t="s">
        <v>203</v>
      </c>
      <c r="L164" s="325"/>
      <c r="M164" s="328">
        <v>51533129.729999997</v>
      </c>
      <c r="N164" s="329"/>
      <c r="P164" s="2"/>
      <c r="Q164" s="2"/>
      <c r="R164" s="2"/>
    </row>
    <row r="165" spans="1:18" ht="22.5" customHeight="1" x14ac:dyDescent="0.25">
      <c r="A165" s="333"/>
      <c r="B165" s="334"/>
      <c r="C165" s="334"/>
      <c r="D165" s="334"/>
      <c r="E165" s="335"/>
      <c r="F165" s="325" t="s">
        <v>202</v>
      </c>
      <c r="G165" s="325"/>
      <c r="H165" s="325"/>
      <c r="I165" s="325"/>
      <c r="J165" s="325"/>
      <c r="K165" s="190" t="s">
        <v>204</v>
      </c>
      <c r="L165" s="192"/>
      <c r="M165" s="336">
        <v>5262</v>
      </c>
      <c r="N165" s="337"/>
      <c r="P165" s="2"/>
      <c r="Q165" s="2"/>
      <c r="R165" s="2"/>
    </row>
    <row r="166" spans="1:18" ht="22.5" customHeight="1" x14ac:dyDescent="0.25">
      <c r="A166" s="333"/>
      <c r="B166" s="334"/>
      <c r="C166" s="334"/>
      <c r="D166" s="334"/>
      <c r="E166" s="335"/>
      <c r="F166" s="190" t="s">
        <v>205</v>
      </c>
      <c r="G166" s="191"/>
      <c r="H166" s="191"/>
      <c r="I166" s="191"/>
      <c r="J166" s="192"/>
      <c r="K166" s="190" t="s">
        <v>203</v>
      </c>
      <c r="L166" s="192"/>
      <c r="M166" s="193">
        <v>399006.63</v>
      </c>
      <c r="N166" s="194"/>
      <c r="P166" s="2"/>
      <c r="Q166" s="2"/>
      <c r="R166" s="2"/>
    </row>
    <row r="167" spans="1:18" ht="22.5" customHeight="1" x14ac:dyDescent="0.25">
      <c r="A167" s="333"/>
      <c r="B167" s="334"/>
      <c r="C167" s="334"/>
      <c r="D167" s="334"/>
      <c r="E167" s="335"/>
      <c r="F167" s="190" t="s">
        <v>206</v>
      </c>
      <c r="G167" s="191"/>
      <c r="H167" s="191"/>
      <c r="I167" s="191"/>
      <c r="J167" s="192"/>
      <c r="K167" s="190" t="s">
        <v>207</v>
      </c>
      <c r="L167" s="192"/>
      <c r="M167" s="193">
        <v>25000</v>
      </c>
      <c r="N167" s="194"/>
      <c r="P167" s="2"/>
      <c r="Q167" s="2"/>
      <c r="R167" s="2"/>
    </row>
    <row r="168" spans="1:18" ht="22.5" customHeight="1" x14ac:dyDescent="0.25">
      <c r="A168" s="333"/>
      <c r="B168" s="334"/>
      <c r="C168" s="334"/>
      <c r="D168" s="334"/>
      <c r="E168" s="335"/>
      <c r="F168" s="190" t="s">
        <v>208</v>
      </c>
      <c r="G168" s="191"/>
      <c r="H168" s="191"/>
      <c r="I168" s="191"/>
      <c r="J168" s="192"/>
      <c r="K168" s="190" t="s">
        <v>209</v>
      </c>
      <c r="L168" s="192"/>
      <c r="M168" s="193">
        <v>63500</v>
      </c>
      <c r="N168" s="194"/>
      <c r="P168" s="2"/>
      <c r="Q168" s="2"/>
      <c r="R168" s="2"/>
    </row>
    <row r="169" spans="1:18" ht="22.5" customHeight="1" x14ac:dyDescent="0.25">
      <c r="A169" s="333"/>
      <c r="B169" s="334"/>
      <c r="C169" s="334"/>
      <c r="D169" s="334"/>
      <c r="E169" s="335"/>
      <c r="F169" s="190" t="s">
        <v>208</v>
      </c>
      <c r="G169" s="191"/>
      <c r="H169" s="191"/>
      <c r="I169" s="191"/>
      <c r="J169" s="192"/>
      <c r="K169" s="190" t="s">
        <v>204</v>
      </c>
      <c r="L169" s="192"/>
      <c r="M169" s="193">
        <v>37490</v>
      </c>
      <c r="N169" s="194"/>
      <c r="P169" s="2"/>
      <c r="Q169" s="2"/>
      <c r="R169" s="2"/>
    </row>
    <row r="170" spans="1:18" ht="22.5" customHeight="1" x14ac:dyDescent="0.25">
      <c r="A170" s="333"/>
      <c r="B170" s="334"/>
      <c r="C170" s="334"/>
      <c r="D170" s="334"/>
      <c r="E170" s="335"/>
      <c r="F170" s="190" t="s">
        <v>210</v>
      </c>
      <c r="G170" s="191"/>
      <c r="H170" s="191"/>
      <c r="I170" s="191"/>
      <c r="J170" s="192"/>
      <c r="K170" s="190" t="s">
        <v>209</v>
      </c>
      <c r="L170" s="192"/>
      <c r="M170" s="193">
        <v>26200</v>
      </c>
      <c r="N170" s="194"/>
      <c r="P170" s="2"/>
      <c r="Q170" s="2"/>
      <c r="R170" s="2"/>
    </row>
    <row r="171" spans="1:18" ht="22.5" customHeight="1" x14ac:dyDescent="0.25">
      <c r="A171" s="333"/>
      <c r="B171" s="334"/>
      <c r="C171" s="334"/>
      <c r="D171" s="334"/>
      <c r="E171" s="335"/>
      <c r="F171" s="190" t="s">
        <v>211</v>
      </c>
      <c r="G171" s="191"/>
      <c r="H171" s="191"/>
      <c r="I171" s="191"/>
      <c r="J171" s="192"/>
      <c r="K171" s="190" t="s">
        <v>207</v>
      </c>
      <c r="L171" s="192"/>
      <c r="M171" s="193">
        <v>6900</v>
      </c>
      <c r="N171" s="194"/>
      <c r="P171" s="2"/>
      <c r="Q171" s="2"/>
      <c r="R171" s="2"/>
    </row>
    <row r="172" spans="1:18" ht="22.5" customHeight="1" x14ac:dyDescent="0.25">
      <c r="A172" s="333"/>
      <c r="B172" s="334"/>
      <c r="C172" s="334"/>
      <c r="D172" s="334"/>
      <c r="E172" s="335"/>
      <c r="F172" s="190" t="s">
        <v>212</v>
      </c>
      <c r="G172" s="191"/>
      <c r="H172" s="191"/>
      <c r="I172" s="191"/>
      <c r="J172" s="76"/>
      <c r="K172" s="190" t="s">
        <v>204</v>
      </c>
      <c r="L172" s="192"/>
      <c r="M172" s="193">
        <v>5600</v>
      </c>
      <c r="N172" s="194"/>
      <c r="P172" s="2"/>
      <c r="Q172" s="2"/>
      <c r="R172" s="2"/>
    </row>
    <row r="173" spans="1:18" ht="22.5" customHeight="1" x14ac:dyDescent="0.25">
      <c r="A173" s="333"/>
      <c r="B173" s="334"/>
      <c r="C173" s="334"/>
      <c r="D173" s="334"/>
      <c r="E173" s="335"/>
      <c r="F173" s="190" t="s">
        <v>213</v>
      </c>
      <c r="G173" s="191"/>
      <c r="H173" s="191"/>
      <c r="I173" s="191"/>
      <c r="J173" s="76"/>
      <c r="K173" s="190" t="s">
        <v>204</v>
      </c>
      <c r="L173" s="192"/>
      <c r="M173" s="193">
        <v>5400</v>
      </c>
      <c r="N173" s="194"/>
      <c r="P173" s="2"/>
      <c r="Q173" s="2"/>
      <c r="R173" s="2"/>
    </row>
    <row r="174" spans="1:18" ht="22.5" customHeight="1" x14ac:dyDescent="0.25">
      <c r="A174" s="333"/>
      <c r="B174" s="334"/>
      <c r="C174" s="334"/>
      <c r="D174" s="334"/>
      <c r="E174" s="335"/>
      <c r="F174" s="190" t="s">
        <v>214</v>
      </c>
      <c r="G174" s="191"/>
      <c r="H174" s="191"/>
      <c r="I174" s="191"/>
      <c r="J174" s="76"/>
      <c r="K174" s="190" t="s">
        <v>209</v>
      </c>
      <c r="L174" s="192"/>
      <c r="M174" s="193">
        <v>36000</v>
      </c>
      <c r="N174" s="194"/>
      <c r="P174" s="2"/>
      <c r="Q174" s="2"/>
      <c r="R174" s="2"/>
    </row>
    <row r="175" spans="1:18" ht="22.5" customHeight="1" x14ac:dyDescent="0.25">
      <c r="A175" s="333"/>
      <c r="B175" s="334"/>
      <c r="C175" s="334"/>
      <c r="D175" s="334"/>
      <c r="E175" s="335"/>
      <c r="F175" s="190" t="s">
        <v>215</v>
      </c>
      <c r="G175" s="191"/>
      <c r="H175" s="191"/>
      <c r="I175" s="191"/>
      <c r="J175" s="76"/>
      <c r="K175" s="190" t="s">
        <v>209</v>
      </c>
      <c r="L175" s="192"/>
      <c r="M175" s="193">
        <v>2703.34</v>
      </c>
      <c r="N175" s="194"/>
      <c r="P175" s="2"/>
      <c r="Q175" s="2"/>
      <c r="R175" s="2"/>
    </row>
    <row r="176" spans="1:18" ht="22.5" customHeight="1" x14ac:dyDescent="0.25">
      <c r="A176" s="333"/>
      <c r="B176" s="334"/>
      <c r="C176" s="334"/>
      <c r="D176" s="334"/>
      <c r="E176" s="335"/>
      <c r="F176" s="190" t="s">
        <v>216</v>
      </c>
      <c r="G176" s="191"/>
      <c r="H176" s="191"/>
      <c r="I176" s="191"/>
      <c r="J176" s="76"/>
      <c r="K176" s="190" t="s">
        <v>209</v>
      </c>
      <c r="L176" s="192"/>
      <c r="M176" s="193">
        <v>66000</v>
      </c>
      <c r="N176" s="194"/>
      <c r="P176" s="2"/>
      <c r="Q176" s="2"/>
      <c r="R176" s="2"/>
    </row>
    <row r="177" spans="1:18" ht="22.5" customHeight="1" x14ac:dyDescent="0.25">
      <c r="A177" s="333"/>
      <c r="B177" s="334"/>
      <c r="C177" s="334"/>
      <c r="D177" s="334"/>
      <c r="E177" s="335"/>
      <c r="F177" s="190" t="s">
        <v>217</v>
      </c>
      <c r="G177" s="191"/>
      <c r="H177" s="191"/>
      <c r="I177" s="191"/>
      <c r="J177" s="76"/>
      <c r="K177" s="190" t="s">
        <v>209</v>
      </c>
      <c r="L177" s="192"/>
      <c r="M177" s="193">
        <v>53980</v>
      </c>
      <c r="N177" s="194"/>
      <c r="P177" s="2"/>
      <c r="Q177" s="2"/>
      <c r="R177" s="2"/>
    </row>
    <row r="178" spans="1:18" ht="22.5" customHeight="1" x14ac:dyDescent="0.25">
      <c r="A178" s="333"/>
      <c r="B178" s="334"/>
      <c r="C178" s="334"/>
      <c r="D178" s="334"/>
      <c r="E178" s="335"/>
      <c r="F178" s="190" t="s">
        <v>217</v>
      </c>
      <c r="G178" s="191"/>
      <c r="H178" s="191"/>
      <c r="I178" s="191"/>
      <c r="J178" s="76"/>
      <c r="K178" s="190" t="s">
        <v>204</v>
      </c>
      <c r="L178" s="192"/>
      <c r="M178" s="193">
        <v>60000</v>
      </c>
      <c r="N178" s="194"/>
      <c r="P178" s="2"/>
      <c r="Q178" s="2"/>
      <c r="R178" s="2"/>
    </row>
    <row r="179" spans="1:18" ht="22.5" customHeight="1" x14ac:dyDescent="0.25">
      <c r="A179" s="333"/>
      <c r="B179" s="334"/>
      <c r="C179" s="334"/>
      <c r="D179" s="334"/>
      <c r="E179" s="335"/>
      <c r="F179" s="190" t="s">
        <v>218</v>
      </c>
      <c r="G179" s="191"/>
      <c r="H179" s="191"/>
      <c r="I179" s="191"/>
      <c r="J179" s="76"/>
      <c r="K179" s="190" t="s">
        <v>207</v>
      </c>
      <c r="L179" s="192"/>
      <c r="M179" s="193">
        <v>69000</v>
      </c>
      <c r="N179" s="194"/>
      <c r="P179" s="2"/>
      <c r="Q179" s="2"/>
      <c r="R179" s="2"/>
    </row>
    <row r="180" spans="1:18" ht="22.5" customHeight="1" x14ac:dyDescent="0.25">
      <c r="A180" s="333"/>
      <c r="B180" s="334"/>
      <c r="C180" s="334"/>
      <c r="D180" s="334"/>
      <c r="E180" s="335"/>
      <c r="F180" s="190" t="s">
        <v>219</v>
      </c>
      <c r="G180" s="191"/>
      <c r="H180" s="191"/>
      <c r="I180" s="191"/>
      <c r="J180" s="76"/>
      <c r="K180" s="190" t="s">
        <v>220</v>
      </c>
      <c r="L180" s="192"/>
      <c r="M180" s="193">
        <v>75500</v>
      </c>
      <c r="N180" s="194"/>
      <c r="P180" s="2"/>
      <c r="Q180" s="2"/>
      <c r="R180" s="2"/>
    </row>
    <row r="181" spans="1:18" ht="22.5" customHeight="1" x14ac:dyDescent="0.25">
      <c r="A181" s="333"/>
      <c r="B181" s="334"/>
      <c r="C181" s="334"/>
      <c r="D181" s="334"/>
      <c r="E181" s="335"/>
      <c r="F181" s="190" t="s">
        <v>221</v>
      </c>
      <c r="G181" s="191"/>
      <c r="H181" s="191"/>
      <c r="I181" s="191"/>
      <c r="J181" s="76"/>
      <c r="K181" s="190" t="s">
        <v>209</v>
      </c>
      <c r="L181" s="192"/>
      <c r="M181" s="193">
        <v>7805</v>
      </c>
      <c r="N181" s="194"/>
      <c r="P181" s="2"/>
      <c r="Q181" s="2"/>
      <c r="R181" s="2"/>
    </row>
    <row r="182" spans="1:18" ht="22.5" customHeight="1" x14ac:dyDescent="0.25">
      <c r="A182" s="333"/>
      <c r="B182" s="334"/>
      <c r="C182" s="334"/>
      <c r="D182" s="334"/>
      <c r="E182" s="335"/>
      <c r="F182" s="190" t="s">
        <v>222</v>
      </c>
      <c r="G182" s="191"/>
      <c r="H182" s="191"/>
      <c r="I182" s="191"/>
      <c r="J182" s="76"/>
      <c r="K182" s="190" t="s">
        <v>204</v>
      </c>
      <c r="L182" s="192"/>
      <c r="M182" s="193">
        <v>41701.160000000003</v>
      </c>
      <c r="N182" s="194"/>
      <c r="P182" s="2"/>
      <c r="Q182" s="2"/>
      <c r="R182" s="2"/>
    </row>
    <row r="183" spans="1:18" ht="22.5" customHeight="1" x14ac:dyDescent="0.25">
      <c r="A183" s="333"/>
      <c r="B183" s="334"/>
      <c r="C183" s="334"/>
      <c r="D183" s="334"/>
      <c r="E183" s="335"/>
      <c r="F183" s="190" t="s">
        <v>222</v>
      </c>
      <c r="G183" s="191"/>
      <c r="H183" s="191"/>
      <c r="I183" s="191"/>
      <c r="J183" s="76"/>
      <c r="K183" s="190" t="s">
        <v>209</v>
      </c>
      <c r="L183" s="192"/>
      <c r="M183" s="193">
        <v>88400</v>
      </c>
      <c r="N183" s="194"/>
      <c r="P183" s="2"/>
      <c r="Q183" s="2"/>
      <c r="R183" s="2"/>
    </row>
    <row r="184" spans="1:18" ht="22.5" customHeight="1" x14ac:dyDescent="0.25">
      <c r="A184" s="333"/>
      <c r="B184" s="334"/>
      <c r="C184" s="334"/>
      <c r="D184" s="334"/>
      <c r="E184" s="335"/>
      <c r="F184" s="190" t="s">
        <v>222</v>
      </c>
      <c r="G184" s="191"/>
      <c r="H184" s="191"/>
      <c r="I184" s="191"/>
      <c r="J184" s="76"/>
      <c r="K184" s="190" t="s">
        <v>223</v>
      </c>
      <c r="L184" s="192"/>
      <c r="M184" s="193">
        <v>46698.84</v>
      </c>
      <c r="N184" s="194"/>
      <c r="P184" s="2"/>
      <c r="Q184" s="2"/>
      <c r="R184" s="2"/>
    </row>
    <row r="185" spans="1:18" ht="22.5" customHeight="1" x14ac:dyDescent="0.25">
      <c r="A185" s="333"/>
      <c r="B185" s="334"/>
      <c r="C185" s="334"/>
      <c r="D185" s="334"/>
      <c r="E185" s="335"/>
      <c r="F185" s="190" t="s">
        <v>224</v>
      </c>
      <c r="G185" s="191"/>
      <c r="H185" s="191"/>
      <c r="I185" s="191"/>
      <c r="J185" s="76"/>
      <c r="K185" s="190" t="s">
        <v>209</v>
      </c>
      <c r="L185" s="192"/>
      <c r="M185" s="193">
        <v>79450</v>
      </c>
      <c r="N185" s="194"/>
      <c r="P185" s="2"/>
      <c r="Q185" s="2"/>
      <c r="R185" s="2"/>
    </row>
    <row r="186" spans="1:18" ht="22.5" customHeight="1" x14ac:dyDescent="0.25">
      <c r="A186" s="333"/>
      <c r="B186" s="334"/>
      <c r="C186" s="334"/>
      <c r="D186" s="334"/>
      <c r="E186" s="335"/>
      <c r="F186" s="190" t="s">
        <v>224</v>
      </c>
      <c r="G186" s="191"/>
      <c r="H186" s="191"/>
      <c r="I186" s="191"/>
      <c r="J186" s="192"/>
      <c r="K186" s="190" t="s">
        <v>204</v>
      </c>
      <c r="L186" s="192"/>
      <c r="M186" s="193">
        <v>79450</v>
      </c>
      <c r="N186" s="194"/>
      <c r="P186" s="2"/>
      <c r="Q186" s="2"/>
      <c r="R186" s="2"/>
    </row>
    <row r="187" spans="1:18" ht="25.5" customHeight="1" x14ac:dyDescent="0.3">
      <c r="A187" s="174" t="s">
        <v>167</v>
      </c>
      <c r="B187" s="175"/>
      <c r="C187" s="175"/>
      <c r="D187" s="175"/>
      <c r="E187" s="176"/>
      <c r="F187" s="180" t="s">
        <v>225</v>
      </c>
      <c r="G187" s="180"/>
      <c r="H187" s="180"/>
      <c r="I187" s="180"/>
      <c r="J187" s="180"/>
      <c r="K187" s="180" t="s">
        <v>203</v>
      </c>
      <c r="L187" s="180"/>
      <c r="M187" s="181">
        <v>150000</v>
      </c>
      <c r="N187" s="181"/>
      <c r="P187" s="57"/>
      <c r="Q187" s="14"/>
      <c r="R187" s="2"/>
    </row>
    <row r="188" spans="1:18" ht="29.25" customHeight="1" x14ac:dyDescent="0.3">
      <c r="A188" s="177"/>
      <c r="B188" s="178"/>
      <c r="C188" s="178"/>
      <c r="D188" s="178"/>
      <c r="E188" s="179"/>
      <c r="F188" s="180" t="s">
        <v>226</v>
      </c>
      <c r="G188" s="180"/>
      <c r="H188" s="180"/>
      <c r="I188" s="180"/>
      <c r="J188" s="180"/>
      <c r="K188" s="180" t="s">
        <v>203</v>
      </c>
      <c r="L188" s="180"/>
      <c r="M188" s="181">
        <v>151700</v>
      </c>
      <c r="N188" s="181"/>
      <c r="P188" s="57"/>
      <c r="Q188" s="14"/>
      <c r="R188" s="2"/>
    </row>
    <row r="189" spans="1:18" ht="25.5" customHeight="1" x14ac:dyDescent="0.3">
      <c r="A189" s="177"/>
      <c r="B189" s="178"/>
      <c r="C189" s="178"/>
      <c r="D189" s="178"/>
      <c r="E189" s="179"/>
      <c r="F189" s="180" t="s">
        <v>227</v>
      </c>
      <c r="G189" s="180"/>
      <c r="H189" s="180"/>
      <c r="I189" s="180"/>
      <c r="J189" s="180"/>
      <c r="K189" s="180" t="s">
        <v>228</v>
      </c>
      <c r="L189" s="180"/>
      <c r="M189" s="181">
        <v>337015</v>
      </c>
      <c r="N189" s="181"/>
      <c r="P189" s="57"/>
      <c r="Q189" s="14"/>
      <c r="R189" s="2"/>
    </row>
    <row r="190" spans="1:18" ht="21" customHeight="1" x14ac:dyDescent="0.3">
      <c r="A190" s="177"/>
      <c r="B190" s="178"/>
      <c r="C190" s="178"/>
      <c r="D190" s="178"/>
      <c r="E190" s="179"/>
      <c r="F190" s="180" t="s">
        <v>229</v>
      </c>
      <c r="G190" s="180"/>
      <c r="H190" s="180"/>
      <c r="I190" s="180"/>
      <c r="J190" s="180"/>
      <c r="K190" s="180" t="s">
        <v>230</v>
      </c>
      <c r="L190" s="180"/>
      <c r="M190" s="181">
        <v>282000</v>
      </c>
      <c r="N190" s="181"/>
      <c r="P190" s="57"/>
      <c r="Q190" s="14"/>
      <c r="R190" s="2"/>
    </row>
    <row r="191" spans="1:18" ht="28.5" customHeight="1" x14ac:dyDescent="0.3">
      <c r="A191" s="177"/>
      <c r="B191" s="178"/>
      <c r="C191" s="178"/>
      <c r="D191" s="178"/>
      <c r="E191" s="179"/>
      <c r="F191" s="180" t="s">
        <v>231</v>
      </c>
      <c r="G191" s="180"/>
      <c r="H191" s="180"/>
      <c r="I191" s="180"/>
      <c r="J191" s="180"/>
      <c r="K191" s="180" t="s">
        <v>230</v>
      </c>
      <c r="L191" s="180"/>
      <c r="M191" s="181">
        <v>320000</v>
      </c>
      <c r="N191" s="181"/>
      <c r="P191" s="57"/>
      <c r="Q191" s="14"/>
      <c r="R191" s="2"/>
    </row>
    <row r="192" spans="1:18" ht="19.5" customHeight="1" x14ac:dyDescent="0.3">
      <c r="A192" s="177"/>
      <c r="B192" s="178"/>
      <c r="C192" s="178"/>
      <c r="D192" s="178"/>
      <c r="E192" s="179"/>
      <c r="F192" s="180" t="s">
        <v>232</v>
      </c>
      <c r="G192" s="180"/>
      <c r="H192" s="180"/>
      <c r="I192" s="180"/>
      <c r="J192" s="180"/>
      <c r="K192" s="180" t="s">
        <v>233</v>
      </c>
      <c r="L192" s="180"/>
      <c r="M192" s="181">
        <v>971559</v>
      </c>
      <c r="N192" s="181"/>
      <c r="P192" s="57"/>
      <c r="Q192" s="14"/>
      <c r="R192" s="2"/>
    </row>
    <row r="193" spans="1:18" ht="29.25" customHeight="1" x14ac:dyDescent="0.3">
      <c r="A193" s="177"/>
      <c r="B193" s="178"/>
      <c r="C193" s="178"/>
      <c r="D193" s="178"/>
      <c r="E193" s="179"/>
      <c r="F193" s="180" t="s">
        <v>232</v>
      </c>
      <c r="G193" s="180"/>
      <c r="H193" s="180"/>
      <c r="I193" s="180"/>
      <c r="J193" s="180"/>
      <c r="K193" s="180" t="s">
        <v>233</v>
      </c>
      <c r="L193" s="180"/>
      <c r="M193" s="181">
        <v>971559</v>
      </c>
      <c r="N193" s="181"/>
      <c r="P193" s="57"/>
      <c r="Q193" s="14"/>
      <c r="R193" s="2"/>
    </row>
    <row r="194" spans="1:18" ht="57" customHeight="1" thickBot="1" x14ac:dyDescent="0.35">
      <c r="A194" s="183" t="s">
        <v>168</v>
      </c>
      <c r="B194" s="184"/>
      <c r="C194" s="184"/>
      <c r="D194" s="184"/>
      <c r="E194" s="184"/>
      <c r="F194" s="185"/>
      <c r="G194" s="185"/>
      <c r="H194" s="185"/>
      <c r="I194" s="185"/>
      <c r="J194" s="185"/>
      <c r="K194" s="186"/>
      <c r="L194" s="186"/>
      <c r="M194" s="187"/>
      <c r="N194" s="188"/>
      <c r="P194" s="57"/>
      <c r="Q194" s="14"/>
      <c r="R194" s="2"/>
    </row>
    <row r="195" spans="1:18" ht="18.75" x14ac:dyDescent="0.3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P195" s="57"/>
      <c r="Q195" s="14"/>
      <c r="R195" s="2"/>
    </row>
    <row r="196" spans="1:18" ht="18.75" x14ac:dyDescent="0.3">
      <c r="A196" s="318" t="s">
        <v>169</v>
      </c>
      <c r="B196" s="318"/>
      <c r="C196" s="318"/>
      <c r="D196" s="318"/>
      <c r="E196" s="318"/>
      <c r="F196" s="318"/>
      <c r="G196" s="57"/>
      <c r="H196" s="57"/>
      <c r="I196" s="57"/>
      <c r="J196" s="57"/>
      <c r="K196" s="57"/>
      <c r="L196" s="57"/>
      <c r="M196" s="57"/>
      <c r="N196" s="57"/>
      <c r="P196" s="2"/>
      <c r="Q196" s="2"/>
      <c r="R196" s="2"/>
    </row>
    <row r="197" spans="1:18" ht="19.5" thickBot="1" x14ac:dyDescent="0.35">
      <c r="A197" s="58"/>
      <c r="B197" s="58"/>
      <c r="C197" s="58"/>
      <c r="D197" s="58"/>
      <c r="E197" s="58"/>
      <c r="F197" s="58"/>
      <c r="G197" s="58"/>
      <c r="H197" s="58"/>
      <c r="I197" s="57"/>
      <c r="J197" s="57"/>
      <c r="K197" s="57"/>
      <c r="L197" s="57"/>
      <c r="M197" s="57"/>
      <c r="N197" s="57"/>
      <c r="P197" s="2"/>
      <c r="Q197" s="2"/>
      <c r="R197" s="2"/>
    </row>
    <row r="198" spans="1:18" ht="48.75" customHeight="1" x14ac:dyDescent="0.3">
      <c r="A198" s="319" t="s">
        <v>170</v>
      </c>
      <c r="B198" s="320"/>
      <c r="C198" s="100" t="s">
        <v>171</v>
      </c>
      <c r="D198" s="100" t="s">
        <v>172</v>
      </c>
      <c r="E198" s="59" t="s">
        <v>173</v>
      </c>
      <c r="F198" s="58"/>
      <c r="G198" s="58"/>
      <c r="H198" s="58"/>
      <c r="I198" s="57"/>
      <c r="J198" s="57"/>
      <c r="K198" s="57"/>
      <c r="L198" s="57"/>
      <c r="M198" s="57"/>
      <c r="N198" s="57"/>
      <c r="P198" s="2"/>
      <c r="Q198" s="2"/>
      <c r="R198" s="2"/>
    </row>
    <row r="199" spans="1:18" ht="18.75" x14ac:dyDescent="0.3">
      <c r="A199" s="321" t="s">
        <v>174</v>
      </c>
      <c r="B199" s="322"/>
      <c r="C199" s="60">
        <v>180</v>
      </c>
      <c r="D199" s="60">
        <v>180</v>
      </c>
      <c r="E199" s="61">
        <f>C199-D199</f>
        <v>0</v>
      </c>
      <c r="F199" s="58"/>
      <c r="G199" s="58"/>
      <c r="H199" s="58"/>
      <c r="I199" s="2"/>
      <c r="J199" s="2"/>
      <c r="K199" s="2"/>
      <c r="L199" s="2"/>
      <c r="M199" s="2"/>
      <c r="N199" s="2"/>
      <c r="P199" s="2"/>
      <c r="Q199" s="2"/>
      <c r="R199" s="2"/>
    </row>
    <row r="200" spans="1:18" ht="18.75" x14ac:dyDescent="0.3">
      <c r="A200" s="323" t="s">
        <v>175</v>
      </c>
      <c r="B200" s="324"/>
      <c r="C200" s="30">
        <v>0</v>
      </c>
      <c r="D200" s="16">
        <v>0</v>
      </c>
      <c r="E200" s="61"/>
      <c r="F200" s="58"/>
      <c r="G200" s="58"/>
      <c r="H200" s="58"/>
      <c r="I200" s="2"/>
      <c r="J200" s="2"/>
      <c r="K200" s="2"/>
      <c r="L200" s="2"/>
      <c r="M200" s="2"/>
      <c r="N200" s="2"/>
      <c r="P200" s="2"/>
      <c r="Q200" s="2"/>
      <c r="R200" s="2"/>
    </row>
    <row r="201" spans="1:18" ht="24" customHeight="1" x14ac:dyDescent="0.3">
      <c r="A201" s="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P201" s="62"/>
      <c r="Q201" s="62"/>
      <c r="R201" s="2"/>
    </row>
    <row r="202" spans="1:18" ht="21.75" customHeight="1" x14ac:dyDescent="0.3">
      <c r="A202" s="6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P202" s="62"/>
      <c r="Q202" s="62"/>
      <c r="R202" s="2"/>
    </row>
    <row r="203" spans="1:18" ht="21.75" customHeight="1" thickBot="1" x14ac:dyDescent="0.3">
      <c r="A203" s="189" t="s">
        <v>176</v>
      </c>
      <c r="B203" s="189"/>
      <c r="C203" s="189"/>
      <c r="D203" s="189"/>
      <c r="E203" s="189"/>
      <c r="F203" s="189"/>
      <c r="G203" s="189"/>
      <c r="H203" s="189"/>
      <c r="I203" s="189"/>
      <c r="J203" s="62"/>
      <c r="K203" s="2"/>
      <c r="L203" s="62"/>
      <c r="M203" s="62"/>
      <c r="N203" s="62"/>
      <c r="P203" s="62"/>
      <c r="Q203" s="62"/>
      <c r="R203" s="2"/>
    </row>
    <row r="204" spans="1:18" ht="31.5" customHeight="1" x14ac:dyDescent="0.25">
      <c r="A204" s="358" t="s">
        <v>170</v>
      </c>
      <c r="B204" s="206" t="s">
        <v>177</v>
      </c>
      <c r="C204" s="206"/>
      <c r="D204" s="206" t="s">
        <v>178</v>
      </c>
      <c r="E204" s="206"/>
      <c r="F204" s="206" t="s">
        <v>179</v>
      </c>
      <c r="G204" s="206"/>
      <c r="H204" s="206" t="s">
        <v>180</v>
      </c>
      <c r="I204" s="206"/>
      <c r="J204" s="348" t="s">
        <v>64</v>
      </c>
      <c r="K204" s="2"/>
      <c r="L204" s="62"/>
      <c r="M204" s="62"/>
      <c r="N204" s="62"/>
      <c r="P204" s="62"/>
      <c r="Q204" s="62"/>
      <c r="R204" s="2"/>
    </row>
    <row r="205" spans="1:18" ht="39.75" customHeight="1" x14ac:dyDescent="0.25">
      <c r="A205" s="359"/>
      <c r="B205" s="80" t="s">
        <v>181</v>
      </c>
      <c r="C205" s="80" t="s">
        <v>182</v>
      </c>
      <c r="D205" s="210"/>
      <c r="E205" s="210"/>
      <c r="F205" s="210"/>
      <c r="G205" s="210"/>
      <c r="H205" s="80" t="s">
        <v>183</v>
      </c>
      <c r="I205" s="80" t="s">
        <v>184</v>
      </c>
      <c r="J205" s="349"/>
      <c r="K205" s="2"/>
      <c r="L205" s="62"/>
      <c r="M205" s="62"/>
      <c r="N205" s="62"/>
      <c r="P205" s="62"/>
      <c r="Q205" s="62"/>
      <c r="R205" s="2"/>
    </row>
    <row r="206" spans="1:18" ht="18.75" x14ac:dyDescent="0.25">
      <c r="A206" s="64"/>
      <c r="B206" s="36">
        <v>0</v>
      </c>
      <c r="C206" s="36">
        <v>0</v>
      </c>
      <c r="D206" s="36"/>
      <c r="E206" s="36"/>
      <c r="F206" s="36">
        <v>0</v>
      </c>
      <c r="G206" s="36">
        <v>0</v>
      </c>
      <c r="H206" s="36">
        <v>0</v>
      </c>
      <c r="I206" s="36">
        <v>0</v>
      </c>
      <c r="J206" s="84"/>
      <c r="K206" s="65"/>
      <c r="L206" s="62"/>
      <c r="M206" s="62"/>
      <c r="N206" s="62"/>
      <c r="P206" s="62"/>
      <c r="Q206" s="62"/>
      <c r="R206" s="2"/>
    </row>
    <row r="207" spans="1:18" ht="16.5" customHeight="1" x14ac:dyDescent="0.25">
      <c r="A207" s="360" t="s">
        <v>241</v>
      </c>
      <c r="B207" s="360"/>
      <c r="C207" s="360"/>
      <c r="D207" s="360"/>
      <c r="E207" s="360"/>
      <c r="F207" s="360"/>
      <c r="G207" s="360"/>
      <c r="H207" s="360"/>
      <c r="I207" s="360"/>
      <c r="J207" s="360"/>
      <c r="K207" s="65"/>
      <c r="L207" s="62"/>
      <c r="M207" s="62"/>
      <c r="N207" s="62"/>
      <c r="P207" s="2"/>
      <c r="Q207" s="2"/>
      <c r="R207" s="2"/>
    </row>
    <row r="208" spans="1:18" ht="18" customHeight="1" x14ac:dyDescent="0.25">
      <c r="A208" s="361" t="s">
        <v>242</v>
      </c>
      <c r="B208" s="361"/>
      <c r="C208" s="361"/>
      <c r="D208" s="361"/>
      <c r="E208" s="361"/>
      <c r="F208" s="361"/>
      <c r="G208" s="361"/>
      <c r="H208" s="361"/>
      <c r="I208" s="361"/>
      <c r="J208" s="361"/>
      <c r="K208" s="65"/>
      <c r="L208" s="62"/>
      <c r="M208" s="62"/>
      <c r="N208" s="62"/>
      <c r="P208" s="2"/>
      <c r="Q208" s="2"/>
      <c r="R208" s="2"/>
    </row>
    <row r="209" spans="1:18" ht="25.5" customHeight="1" thickBot="1" x14ac:dyDescent="0.3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2"/>
      <c r="M209" s="62"/>
      <c r="N209" s="62"/>
      <c r="P209" s="2"/>
      <c r="Q209" s="2"/>
      <c r="R209" s="2"/>
    </row>
    <row r="210" spans="1:18" ht="34.5" customHeight="1" x14ac:dyDescent="0.3">
      <c r="A210" s="350" t="s">
        <v>185</v>
      </c>
      <c r="B210" s="351"/>
      <c r="C210" s="351"/>
      <c r="D210" s="352">
        <f>IF(D212=0,0,D211/D212)</f>
        <v>2061879.3620714284</v>
      </c>
      <c r="E210" s="352"/>
      <c r="F210" s="353"/>
      <c r="G210" s="67"/>
      <c r="H210" s="67"/>
      <c r="I210" s="67"/>
      <c r="J210" s="67"/>
      <c r="K210" s="67"/>
      <c r="L210" s="67"/>
      <c r="M210" s="67"/>
      <c r="N210" s="67"/>
      <c r="P210" s="2"/>
      <c r="Q210" s="2"/>
      <c r="R210" s="68"/>
    </row>
    <row r="211" spans="1:18" ht="27.75" customHeight="1" x14ac:dyDescent="0.25">
      <c r="A211" s="354" t="s">
        <v>186</v>
      </c>
      <c r="B211" s="355"/>
      <c r="C211" s="355"/>
      <c r="D211" s="326">
        <v>288663110.69</v>
      </c>
      <c r="E211" s="326"/>
      <c r="F211" s="327"/>
      <c r="G211" s="67"/>
      <c r="H211" s="67"/>
      <c r="I211" s="67"/>
      <c r="J211" s="67"/>
      <c r="K211" s="67"/>
      <c r="L211" s="67"/>
      <c r="M211" s="67"/>
      <c r="N211" s="67"/>
      <c r="P211" s="2"/>
      <c r="Q211" s="2"/>
    </row>
    <row r="212" spans="1:18" ht="29.25" customHeight="1" thickBot="1" x14ac:dyDescent="0.3">
      <c r="A212" s="183" t="s">
        <v>187</v>
      </c>
      <c r="B212" s="184"/>
      <c r="C212" s="184"/>
      <c r="D212" s="356">
        <v>140</v>
      </c>
      <c r="E212" s="356"/>
      <c r="F212" s="357"/>
      <c r="G212" s="67"/>
      <c r="H212" s="67"/>
      <c r="I212" s="67"/>
      <c r="J212" s="67"/>
      <c r="K212" s="67"/>
      <c r="L212" s="67"/>
      <c r="M212" s="67"/>
      <c r="N212" s="67"/>
      <c r="P212" s="2"/>
      <c r="Q212" s="2"/>
    </row>
    <row r="213" spans="1:18" ht="41.25" customHeight="1" thickBot="1" x14ac:dyDescent="0.3">
      <c r="A213" s="99"/>
      <c r="B213" s="99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P213" s="2"/>
      <c r="Q213" s="2"/>
    </row>
    <row r="214" spans="1:18" ht="18.75" x14ac:dyDescent="0.25">
      <c r="A214" s="338" t="s">
        <v>188</v>
      </c>
      <c r="B214" s="339"/>
      <c r="C214" s="339"/>
      <c r="D214" s="340">
        <f>IF(D216=0,0,D215/D216)</f>
        <v>16791.329906580111</v>
      </c>
      <c r="E214" s="340"/>
      <c r="F214" s="341"/>
      <c r="G214" s="67"/>
      <c r="H214" s="67"/>
      <c r="I214" s="67"/>
      <c r="J214" s="67"/>
      <c r="K214" s="67"/>
      <c r="L214" s="67"/>
      <c r="M214" s="67"/>
      <c r="N214" s="67"/>
      <c r="P214" s="2"/>
      <c r="Q214" s="2"/>
    </row>
    <row r="215" spans="1:18" ht="18.75" x14ac:dyDescent="0.25">
      <c r="A215" s="342" t="s">
        <v>189</v>
      </c>
      <c r="B215" s="343"/>
      <c r="C215" s="343"/>
      <c r="D215" s="326">
        <v>288663110.69</v>
      </c>
      <c r="E215" s="326"/>
      <c r="F215" s="327"/>
      <c r="G215" s="67"/>
      <c r="H215" s="67"/>
      <c r="I215" s="67"/>
      <c r="J215" s="67"/>
      <c r="K215" s="67"/>
      <c r="L215" s="67"/>
      <c r="M215" s="67"/>
      <c r="N215" s="67"/>
      <c r="P215" s="2"/>
      <c r="Q215" s="2"/>
    </row>
    <row r="216" spans="1:18" ht="19.5" thickBot="1" x14ac:dyDescent="0.3">
      <c r="A216" s="344" t="s">
        <v>190</v>
      </c>
      <c r="B216" s="345"/>
      <c r="C216" s="345"/>
      <c r="D216" s="346">
        <v>17191.2</v>
      </c>
      <c r="E216" s="346"/>
      <c r="F216" s="347"/>
      <c r="G216" s="2"/>
      <c r="H216" s="2"/>
      <c r="I216" s="2"/>
      <c r="J216" s="2"/>
      <c r="K216" s="2"/>
      <c r="L216" s="2"/>
      <c r="M216" s="2"/>
      <c r="N216" s="2"/>
      <c r="P216" s="78"/>
      <c r="Q216" s="78"/>
    </row>
    <row r="217" spans="1:18" ht="18.75" x14ac:dyDescent="0.3">
      <c r="A217" s="69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P217" s="78"/>
      <c r="Q217" s="78"/>
    </row>
    <row r="218" spans="1:18" ht="18.75" x14ac:dyDescent="0.3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P218" s="78"/>
      <c r="Q218" s="78"/>
    </row>
    <row r="219" spans="1:18" ht="56.25" customHeight="1" x14ac:dyDescent="0.2">
      <c r="A219" s="74" t="s">
        <v>191</v>
      </c>
      <c r="B219" s="78"/>
      <c r="C219" s="182" t="s">
        <v>200</v>
      </c>
      <c r="D219" s="182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P219" s="78"/>
      <c r="Q219" s="78"/>
    </row>
    <row r="220" spans="1:18" ht="20.25" customHeight="1" x14ac:dyDescent="0.3">
      <c r="A220" s="75"/>
      <c r="B220" s="7"/>
      <c r="C220" s="7"/>
      <c r="D220" s="7"/>
      <c r="E220" s="7"/>
      <c r="F220" s="78"/>
      <c r="G220" s="78"/>
      <c r="H220" s="78"/>
      <c r="I220" s="78"/>
      <c r="J220" s="78"/>
      <c r="K220" s="78"/>
      <c r="L220" s="78"/>
      <c r="M220" s="78"/>
      <c r="N220" s="78"/>
      <c r="P220" s="71"/>
      <c r="Q220" s="71"/>
    </row>
    <row r="221" spans="1:18" ht="18.75" customHeight="1" x14ac:dyDescent="0.2">
      <c r="A221" s="173"/>
      <c r="B221" s="173"/>
      <c r="C221" s="173"/>
      <c r="D221" s="173"/>
      <c r="E221" s="173"/>
      <c r="F221" s="173"/>
      <c r="G221" s="78"/>
      <c r="H221" s="78"/>
      <c r="I221" s="78"/>
      <c r="J221" s="78"/>
      <c r="K221" s="78"/>
      <c r="L221" s="78"/>
      <c r="M221" s="78"/>
      <c r="N221" s="78"/>
      <c r="P221" s="66"/>
      <c r="Q221" s="66"/>
    </row>
    <row r="222" spans="1:18" ht="18.75" customHeight="1" x14ac:dyDescent="0.2">
      <c r="A222" s="170"/>
      <c r="B222" s="170"/>
      <c r="C222" s="170"/>
      <c r="D222" s="170"/>
      <c r="E222" s="170"/>
      <c r="F222" s="170"/>
      <c r="G222" s="171"/>
      <c r="H222" s="171"/>
      <c r="I222" s="171"/>
      <c r="J222" s="171"/>
      <c r="K222" s="171"/>
      <c r="L222" s="171"/>
      <c r="M222" s="171"/>
      <c r="N222" s="171"/>
      <c r="P222" s="66"/>
      <c r="Q222" s="66"/>
    </row>
    <row r="223" spans="1:18" ht="18.75" x14ac:dyDescent="0.3">
      <c r="A223" s="7"/>
      <c r="B223" s="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P223" s="66"/>
      <c r="Q223" s="66"/>
    </row>
    <row r="224" spans="1:18" ht="20.25" x14ac:dyDescent="0.3">
      <c r="A224" s="68"/>
      <c r="B224" s="68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P224" s="66"/>
      <c r="Q224" s="66"/>
    </row>
    <row r="225" spans="3:14" ht="15.75" x14ac:dyDescent="0.2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</row>
    <row r="226" spans="3:14" ht="15.75" x14ac:dyDescent="0.2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</row>
    <row r="227" spans="3:14" ht="15.75" x14ac:dyDescent="0.2"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</row>
  </sheetData>
  <mergeCells count="279">
    <mergeCell ref="A214:C214"/>
    <mergeCell ref="D214:F214"/>
    <mergeCell ref="A215:C215"/>
    <mergeCell ref="D215:F215"/>
    <mergeCell ref="A216:C216"/>
    <mergeCell ref="D216:F216"/>
    <mergeCell ref="J204:J205"/>
    <mergeCell ref="A210:C210"/>
    <mergeCell ref="D210:F210"/>
    <mergeCell ref="A211:C211"/>
    <mergeCell ref="D211:F211"/>
    <mergeCell ref="A212:C212"/>
    <mergeCell ref="D212:F212"/>
    <mergeCell ref="A204:A205"/>
    <mergeCell ref="B204:C204"/>
    <mergeCell ref="D204:E205"/>
    <mergeCell ref="F204:G205"/>
    <mergeCell ref="H204:I204"/>
    <mergeCell ref="A207:J207"/>
    <mergeCell ref="A208:J208"/>
    <mergeCell ref="A196:F196"/>
    <mergeCell ref="A198:B198"/>
    <mergeCell ref="A199:B199"/>
    <mergeCell ref="A200:B200"/>
    <mergeCell ref="A163:E163"/>
    <mergeCell ref="F163:J163"/>
    <mergeCell ref="K163:L163"/>
    <mergeCell ref="M163:N163"/>
    <mergeCell ref="F164:J164"/>
    <mergeCell ref="K164:L164"/>
    <mergeCell ref="M164:N164"/>
    <mergeCell ref="A164:E186"/>
    <mergeCell ref="F165:J165"/>
    <mergeCell ref="K165:L165"/>
    <mergeCell ref="M165:N165"/>
    <mergeCell ref="F166:J166"/>
    <mergeCell ref="K166:L166"/>
    <mergeCell ref="M166:N166"/>
    <mergeCell ref="F167:J167"/>
    <mergeCell ref="K167:L167"/>
    <mergeCell ref="M167:N167"/>
    <mergeCell ref="F168:J168"/>
    <mergeCell ref="K168:L168"/>
    <mergeCell ref="M168:N168"/>
    <mergeCell ref="A158:E158"/>
    <mergeCell ref="A159:E159"/>
    <mergeCell ref="A162:E162"/>
    <mergeCell ref="F162:J162"/>
    <mergeCell ref="K162:L162"/>
    <mergeCell ref="M162:N162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K124:K125"/>
    <mergeCell ref="A132:C132"/>
    <mergeCell ref="D132:F132"/>
    <mergeCell ref="A140:A141"/>
    <mergeCell ref="B140:C140"/>
    <mergeCell ref="D140:H140"/>
    <mergeCell ref="I140:I141"/>
    <mergeCell ref="J140:J141"/>
    <mergeCell ref="K140:K141"/>
    <mergeCell ref="A120:D120"/>
    <mergeCell ref="A124:A125"/>
    <mergeCell ref="B124:C124"/>
    <mergeCell ref="D124:H124"/>
    <mergeCell ref="I124:I125"/>
    <mergeCell ref="J124:J125"/>
    <mergeCell ref="A114:D114"/>
    <mergeCell ref="A116:D117"/>
    <mergeCell ref="E116:E117"/>
    <mergeCell ref="F116:G116"/>
    <mergeCell ref="A118:D118"/>
    <mergeCell ref="A119:D119"/>
    <mergeCell ref="A108:D108"/>
    <mergeCell ref="A109:D109"/>
    <mergeCell ref="A110:D110"/>
    <mergeCell ref="A111:D111"/>
    <mergeCell ref="A112:D112"/>
    <mergeCell ref="A113:D113"/>
    <mergeCell ref="A102:D102"/>
    <mergeCell ref="A103:D103"/>
    <mergeCell ref="A104:D104"/>
    <mergeCell ref="A105:D105"/>
    <mergeCell ref="A106:D106"/>
    <mergeCell ref="A107:D107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84:B84"/>
    <mergeCell ref="C84:E84"/>
    <mergeCell ref="F84:H84"/>
    <mergeCell ref="I84:K84"/>
    <mergeCell ref="L84:N84"/>
    <mergeCell ref="O84:Q84"/>
    <mergeCell ref="L65:M65"/>
    <mergeCell ref="N65:N66"/>
    <mergeCell ref="A74:A75"/>
    <mergeCell ref="B74:C74"/>
    <mergeCell ref="D74:D75"/>
    <mergeCell ref="E74:E75"/>
    <mergeCell ref="F74:H74"/>
    <mergeCell ref="I74:K74"/>
    <mergeCell ref="L74:M74"/>
    <mergeCell ref="N74:N75"/>
    <mergeCell ref="A65:A66"/>
    <mergeCell ref="B65:C65"/>
    <mergeCell ref="D65:D66"/>
    <mergeCell ref="E65:E66"/>
    <mergeCell ref="F65:H65"/>
    <mergeCell ref="I65:K65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H26:I26"/>
    <mergeCell ref="J26:J27"/>
    <mergeCell ref="K26:K27"/>
    <mergeCell ref="A35:D37"/>
    <mergeCell ref="E35:K35"/>
    <mergeCell ref="E36:E37"/>
    <mergeCell ref="F36:G36"/>
    <mergeCell ref="H36:I36"/>
    <mergeCell ref="J36:K36"/>
    <mergeCell ref="A25:A27"/>
    <mergeCell ref="B25:B27"/>
    <mergeCell ref="C25:C27"/>
    <mergeCell ref="D25:E25"/>
    <mergeCell ref="F25:G25"/>
    <mergeCell ref="H25:K25"/>
    <mergeCell ref="D26:D27"/>
    <mergeCell ref="E26:E27"/>
    <mergeCell ref="F26:F27"/>
    <mergeCell ref="G26:G27"/>
    <mergeCell ref="A20:C20"/>
    <mergeCell ref="D20:E20"/>
    <mergeCell ref="A21:C21"/>
    <mergeCell ref="D21:E21"/>
    <mergeCell ref="A23:F23"/>
    <mergeCell ref="G23:H23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H2"/>
    <mergeCell ref="A3:K3"/>
    <mergeCell ref="A6:C6"/>
    <mergeCell ref="D6:E6"/>
    <mergeCell ref="A7:C7"/>
    <mergeCell ref="D7:E7"/>
    <mergeCell ref="F169:J169"/>
    <mergeCell ref="K169:L169"/>
    <mergeCell ref="M169:N169"/>
    <mergeCell ref="F170:J170"/>
    <mergeCell ref="K170:L170"/>
    <mergeCell ref="M170:N170"/>
    <mergeCell ref="F171:J171"/>
    <mergeCell ref="K171:L171"/>
    <mergeCell ref="M171:N171"/>
    <mergeCell ref="F172:I172"/>
    <mergeCell ref="K172:L172"/>
    <mergeCell ref="M172:N172"/>
    <mergeCell ref="F173:I173"/>
    <mergeCell ref="K173:L173"/>
    <mergeCell ref="M173:N173"/>
    <mergeCell ref="F174:I174"/>
    <mergeCell ref="K174:L174"/>
    <mergeCell ref="M174:N174"/>
    <mergeCell ref="F175:I175"/>
    <mergeCell ref="K175:L175"/>
    <mergeCell ref="M175:N175"/>
    <mergeCell ref="F176:I176"/>
    <mergeCell ref="K176:L176"/>
    <mergeCell ref="M176:N176"/>
    <mergeCell ref="F177:I177"/>
    <mergeCell ref="K177:L177"/>
    <mergeCell ref="M177:N177"/>
    <mergeCell ref="F178:I178"/>
    <mergeCell ref="K178:L178"/>
    <mergeCell ref="M178:N178"/>
    <mergeCell ref="F179:I179"/>
    <mergeCell ref="K179:L179"/>
    <mergeCell ref="M179:N179"/>
    <mergeCell ref="F180:I180"/>
    <mergeCell ref="K180:L180"/>
    <mergeCell ref="M180:N180"/>
    <mergeCell ref="F181:I181"/>
    <mergeCell ref="K181:L181"/>
    <mergeCell ref="M181:N181"/>
    <mergeCell ref="F182:I182"/>
    <mergeCell ref="K182:L182"/>
    <mergeCell ref="M182:N182"/>
    <mergeCell ref="F183:I183"/>
    <mergeCell ref="K183:L183"/>
    <mergeCell ref="M183:N183"/>
    <mergeCell ref="F184:I184"/>
    <mergeCell ref="K184:L184"/>
    <mergeCell ref="M184:N184"/>
    <mergeCell ref="F185:I185"/>
    <mergeCell ref="K185:L185"/>
    <mergeCell ref="M185:N185"/>
    <mergeCell ref="K193:L193"/>
    <mergeCell ref="M193:N193"/>
    <mergeCell ref="F192:J192"/>
    <mergeCell ref="F193:J193"/>
    <mergeCell ref="F186:J186"/>
    <mergeCell ref="K186:L186"/>
    <mergeCell ref="M186:N186"/>
    <mergeCell ref="M187:N187"/>
    <mergeCell ref="A221:F221"/>
    <mergeCell ref="A187:E193"/>
    <mergeCell ref="K188:L188"/>
    <mergeCell ref="M188:N188"/>
    <mergeCell ref="K189:L189"/>
    <mergeCell ref="M189:N189"/>
    <mergeCell ref="K190:L190"/>
    <mergeCell ref="M190:N190"/>
    <mergeCell ref="K191:L191"/>
    <mergeCell ref="M191:N191"/>
    <mergeCell ref="F188:J188"/>
    <mergeCell ref="F189:J189"/>
    <mergeCell ref="F190:J190"/>
    <mergeCell ref="F191:J191"/>
    <mergeCell ref="K192:L192"/>
    <mergeCell ref="M192:N192"/>
    <mergeCell ref="F187:J187"/>
    <mergeCell ref="K187:L187"/>
    <mergeCell ref="C219:D219"/>
    <mergeCell ref="A194:E194"/>
    <mergeCell ref="F194:J194"/>
    <mergeCell ref="K194:L194"/>
    <mergeCell ref="M194:N194"/>
    <mergeCell ref="A203:I203"/>
  </mergeCells>
  <pageMargins left="0.35433070866141736" right="0.11811023622047245" top="0.59055118110236227" bottom="0.59055118110236227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результативность 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ermoshinaea</dc:creator>
  <cp:lastModifiedBy>ФИЗО Техник</cp:lastModifiedBy>
  <cp:lastPrinted>2018-01-23T08:01:35Z</cp:lastPrinted>
  <dcterms:created xsi:type="dcterms:W3CDTF">2017-12-25T12:47:57Z</dcterms:created>
  <dcterms:modified xsi:type="dcterms:W3CDTF">2018-01-29T11:02:31Z</dcterms:modified>
</cp:coreProperties>
</file>